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ptraining.sharepoint.com/sites/OPSharedDocs/Shared Documents/Manuals/Exercise Files/Microsoft 365 Exercise Files/Power BI Exercise Files/"/>
    </mc:Choice>
  </mc:AlternateContent>
  <xr:revisionPtr revIDLastSave="440" documentId="13_ncr:1_{E38C856D-B789-4F47-9D22-4788FE034210}" xr6:coauthVersionLast="47" xr6:coauthVersionMax="47" xr10:uidLastSave="{11AE2B51-248E-4FE8-B17A-03280C76D67B}"/>
  <bookViews>
    <workbookView xWindow="-120" yWindow="-120" windowWidth="29040" windowHeight="17520" activeTab="2" xr2:uid="{B88A12B2-F5AB-4A07-A5CD-BE1E6CEBE8F4}"/>
  </bookViews>
  <sheets>
    <sheet name="Sales" sheetId="1" r:id="rId1"/>
    <sheet name="Previous Year" sheetId="10" r:id="rId2"/>
    <sheet name="Merchandise" sheetId="3" r:id="rId3"/>
    <sheet name="Geography" sheetId="9" r:id="rId4"/>
  </sheets>
  <externalReferences>
    <externalReference r:id="rId5"/>
  </externalReferences>
  <definedNames>
    <definedName name="_2_Years_Ago">#REF!</definedName>
    <definedName name="_3_Years_Ago">#REF!</definedName>
    <definedName name="_4_Years_Ago">#REF!</definedName>
    <definedName name="Current_Year">#REF!</definedName>
    <definedName name="Previous_Year">#REF!</definedName>
    <definedName name="Select_County">[1]Form!$B$4</definedName>
    <definedName name="Select_Region">[1]Form!$B$2</definedName>
    <definedName name="Select_State">[1]Form!$B$3</definedName>
    <definedName name="Selected_CountyID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16" i="10" l="1"/>
  <c r="F516" i="10" s="1"/>
  <c r="D515" i="10"/>
  <c r="F515" i="10" s="1"/>
  <c r="D514" i="10"/>
  <c r="F514" i="10" s="1"/>
  <c r="D513" i="10"/>
  <c r="F513" i="10" s="1"/>
  <c r="D512" i="10"/>
  <c r="F512" i="10" s="1"/>
  <c r="D511" i="10"/>
  <c r="F511" i="10" s="1"/>
  <c r="D510" i="10"/>
  <c r="F510" i="10" s="1"/>
  <c r="D509" i="10"/>
  <c r="F509" i="10" s="1"/>
  <c r="D508" i="10"/>
  <c r="F508" i="10" s="1"/>
  <c r="D507" i="10"/>
  <c r="F507" i="10" s="1"/>
  <c r="D506" i="10"/>
  <c r="F506" i="10" s="1"/>
  <c r="D505" i="10"/>
  <c r="F505" i="10" s="1"/>
  <c r="D504" i="10"/>
  <c r="F504" i="10" s="1"/>
  <c r="D503" i="10"/>
  <c r="F503" i="10" s="1"/>
  <c r="D502" i="10"/>
  <c r="F502" i="10" s="1"/>
  <c r="D501" i="10"/>
  <c r="F501" i="10" s="1"/>
  <c r="D500" i="10"/>
  <c r="F500" i="10" s="1"/>
  <c r="D499" i="10"/>
  <c r="F499" i="10" s="1"/>
  <c r="D498" i="10"/>
  <c r="F498" i="10" s="1"/>
  <c r="D497" i="10"/>
  <c r="F497" i="10" s="1"/>
  <c r="D496" i="10"/>
  <c r="F496" i="10" s="1"/>
  <c r="D495" i="10"/>
  <c r="F495" i="10" s="1"/>
  <c r="D494" i="10"/>
  <c r="F494" i="10" s="1"/>
  <c r="D493" i="10"/>
  <c r="F493" i="10" s="1"/>
  <c r="D492" i="10"/>
  <c r="F492" i="10" s="1"/>
  <c r="D491" i="10"/>
  <c r="F491" i="10" s="1"/>
  <c r="D490" i="10"/>
  <c r="F490" i="10" s="1"/>
  <c r="D489" i="10"/>
  <c r="F489" i="10" s="1"/>
  <c r="D488" i="10"/>
  <c r="F488" i="10" s="1"/>
  <c r="D487" i="10"/>
  <c r="F487" i="10" s="1"/>
  <c r="D486" i="10"/>
  <c r="F486" i="10" s="1"/>
  <c r="D485" i="10"/>
  <c r="F485" i="10" s="1"/>
  <c r="D484" i="10"/>
  <c r="F484" i="10" s="1"/>
  <c r="D483" i="10"/>
  <c r="F483" i="10" s="1"/>
  <c r="D482" i="10"/>
  <c r="F482" i="10" s="1"/>
  <c r="D481" i="10"/>
  <c r="F481" i="10" s="1"/>
  <c r="D480" i="10"/>
  <c r="F480" i="10" s="1"/>
  <c r="D479" i="10"/>
  <c r="F479" i="10" s="1"/>
  <c r="D478" i="10"/>
  <c r="F478" i="10" s="1"/>
  <c r="D477" i="10"/>
  <c r="F477" i="10" s="1"/>
  <c r="D476" i="10"/>
  <c r="F476" i="10" s="1"/>
  <c r="D475" i="10"/>
  <c r="F475" i="10" s="1"/>
  <c r="D474" i="10"/>
  <c r="F474" i="10" s="1"/>
  <c r="D473" i="10"/>
  <c r="F473" i="10" s="1"/>
  <c r="D472" i="10"/>
  <c r="F472" i="10" s="1"/>
  <c r="D471" i="10"/>
  <c r="F471" i="10" s="1"/>
  <c r="D470" i="10"/>
  <c r="F470" i="10" s="1"/>
  <c r="D469" i="10"/>
  <c r="F469" i="10" s="1"/>
  <c r="D468" i="10"/>
  <c r="F468" i="10" s="1"/>
  <c r="D467" i="10"/>
  <c r="F467" i="10" s="1"/>
  <c r="D466" i="10"/>
  <c r="F466" i="10" s="1"/>
  <c r="D465" i="10"/>
  <c r="F465" i="10" s="1"/>
  <c r="D464" i="10"/>
  <c r="F464" i="10" s="1"/>
  <c r="D463" i="10"/>
  <c r="F463" i="10" s="1"/>
  <c r="D462" i="10"/>
  <c r="F462" i="10" s="1"/>
  <c r="D461" i="10"/>
  <c r="F461" i="10" s="1"/>
  <c r="D460" i="10"/>
  <c r="F460" i="10" s="1"/>
  <c r="D459" i="10"/>
  <c r="F459" i="10" s="1"/>
  <c r="D458" i="10"/>
  <c r="F458" i="10" s="1"/>
  <c r="D457" i="10"/>
  <c r="F457" i="10" s="1"/>
  <c r="D456" i="10"/>
  <c r="F456" i="10" s="1"/>
  <c r="D455" i="10"/>
  <c r="F455" i="10" s="1"/>
  <c r="D454" i="10"/>
  <c r="F454" i="10" s="1"/>
  <c r="D453" i="10"/>
  <c r="F453" i="10" s="1"/>
  <c r="D452" i="10"/>
  <c r="F452" i="10" s="1"/>
  <c r="D451" i="10"/>
  <c r="F451" i="10" s="1"/>
  <c r="D450" i="10"/>
  <c r="F450" i="10" s="1"/>
  <c r="D449" i="10"/>
  <c r="F449" i="10" s="1"/>
  <c r="D448" i="10"/>
  <c r="F448" i="10" s="1"/>
  <c r="D447" i="10"/>
  <c r="F447" i="10" s="1"/>
  <c r="D446" i="10"/>
  <c r="F446" i="10" s="1"/>
  <c r="D445" i="10"/>
  <c r="F445" i="10" s="1"/>
  <c r="D444" i="10"/>
  <c r="F444" i="10" s="1"/>
  <c r="D443" i="10"/>
  <c r="F443" i="10" s="1"/>
  <c r="D442" i="10"/>
  <c r="F442" i="10" s="1"/>
  <c r="D441" i="10"/>
  <c r="F441" i="10" s="1"/>
  <c r="D440" i="10"/>
  <c r="F440" i="10" s="1"/>
  <c r="D439" i="10"/>
  <c r="F439" i="10" s="1"/>
  <c r="D438" i="10"/>
  <c r="F438" i="10" s="1"/>
  <c r="D437" i="10"/>
  <c r="F437" i="10" s="1"/>
  <c r="D436" i="10"/>
  <c r="F436" i="10" s="1"/>
  <c r="D435" i="10"/>
  <c r="F435" i="10" s="1"/>
  <c r="D434" i="10"/>
  <c r="F434" i="10" s="1"/>
  <c r="D433" i="10"/>
  <c r="F433" i="10" s="1"/>
  <c r="D432" i="10"/>
  <c r="F432" i="10" s="1"/>
  <c r="D431" i="10"/>
  <c r="F431" i="10" s="1"/>
  <c r="D430" i="10"/>
  <c r="F430" i="10" s="1"/>
  <c r="D429" i="10"/>
  <c r="F429" i="10" s="1"/>
  <c r="D428" i="10"/>
  <c r="F428" i="10" s="1"/>
  <c r="D427" i="10"/>
  <c r="F427" i="10" s="1"/>
  <c r="D426" i="10"/>
  <c r="F426" i="10" s="1"/>
  <c r="D425" i="10"/>
  <c r="F425" i="10" s="1"/>
  <c r="D424" i="10"/>
  <c r="F424" i="10" s="1"/>
  <c r="D423" i="10"/>
  <c r="F423" i="10" s="1"/>
  <c r="D422" i="10"/>
  <c r="F422" i="10" s="1"/>
  <c r="D421" i="10"/>
  <c r="F421" i="10" s="1"/>
  <c r="D420" i="10"/>
  <c r="F420" i="10" s="1"/>
  <c r="D419" i="10"/>
  <c r="F419" i="10" s="1"/>
  <c r="D418" i="10"/>
  <c r="F418" i="10" s="1"/>
  <c r="D417" i="10"/>
  <c r="F417" i="10" s="1"/>
  <c r="D416" i="10"/>
  <c r="F416" i="10" s="1"/>
  <c r="D415" i="10"/>
  <c r="F415" i="10" s="1"/>
  <c r="D414" i="10"/>
  <c r="F414" i="10" s="1"/>
  <c r="D413" i="10"/>
  <c r="F413" i="10" s="1"/>
  <c r="D412" i="10"/>
  <c r="F412" i="10" s="1"/>
  <c r="D411" i="10"/>
  <c r="F411" i="10" s="1"/>
  <c r="D410" i="10"/>
  <c r="F410" i="10" s="1"/>
  <c r="D409" i="10"/>
  <c r="F409" i="10" s="1"/>
  <c r="D408" i="10"/>
  <c r="F408" i="10" s="1"/>
  <c r="D407" i="10"/>
  <c r="F407" i="10" s="1"/>
  <c r="D406" i="10"/>
  <c r="F406" i="10" s="1"/>
  <c r="D405" i="10"/>
  <c r="F405" i="10" s="1"/>
  <c r="D404" i="10"/>
  <c r="F404" i="10" s="1"/>
  <c r="D403" i="10"/>
  <c r="F403" i="10" s="1"/>
  <c r="D402" i="10"/>
  <c r="F402" i="10" s="1"/>
  <c r="D401" i="10"/>
  <c r="F401" i="10" s="1"/>
  <c r="D400" i="10"/>
  <c r="F400" i="10" s="1"/>
  <c r="D399" i="10"/>
  <c r="F399" i="10" s="1"/>
  <c r="D398" i="10"/>
  <c r="F398" i="10" s="1"/>
  <c r="D397" i="10"/>
  <c r="F397" i="10" s="1"/>
  <c r="D396" i="10"/>
  <c r="F396" i="10" s="1"/>
  <c r="D395" i="10"/>
  <c r="F395" i="10" s="1"/>
  <c r="D394" i="10"/>
  <c r="F394" i="10" s="1"/>
  <c r="D393" i="10"/>
  <c r="F393" i="10" s="1"/>
  <c r="D392" i="10"/>
  <c r="F392" i="10" s="1"/>
  <c r="D391" i="10"/>
  <c r="F391" i="10" s="1"/>
  <c r="D390" i="10"/>
  <c r="F390" i="10" s="1"/>
  <c r="D389" i="10"/>
  <c r="F389" i="10" s="1"/>
  <c r="D388" i="10"/>
  <c r="F388" i="10" s="1"/>
  <c r="D387" i="10"/>
  <c r="F387" i="10" s="1"/>
  <c r="D386" i="10"/>
  <c r="F386" i="10" s="1"/>
  <c r="D385" i="10"/>
  <c r="F385" i="10" s="1"/>
  <c r="D384" i="10"/>
  <c r="F384" i="10" s="1"/>
  <c r="D383" i="10"/>
  <c r="F383" i="10" s="1"/>
  <c r="D382" i="10"/>
  <c r="F382" i="10" s="1"/>
  <c r="D381" i="10"/>
  <c r="F381" i="10" s="1"/>
  <c r="D380" i="10"/>
  <c r="F380" i="10" s="1"/>
  <c r="D379" i="10"/>
  <c r="F379" i="10" s="1"/>
  <c r="D378" i="10"/>
  <c r="F378" i="10" s="1"/>
  <c r="D377" i="10"/>
  <c r="F377" i="10" s="1"/>
  <c r="D376" i="10"/>
  <c r="F376" i="10" s="1"/>
  <c r="D375" i="10"/>
  <c r="F375" i="10" s="1"/>
  <c r="D374" i="10"/>
  <c r="F374" i="10" s="1"/>
  <c r="D373" i="10"/>
  <c r="F373" i="10" s="1"/>
  <c r="D372" i="10"/>
  <c r="F372" i="10" s="1"/>
  <c r="D371" i="10"/>
  <c r="F371" i="10" s="1"/>
  <c r="D370" i="10"/>
  <c r="F370" i="10" s="1"/>
  <c r="D369" i="10"/>
  <c r="F369" i="10" s="1"/>
  <c r="D368" i="10"/>
  <c r="F368" i="10" s="1"/>
  <c r="D367" i="10"/>
  <c r="F367" i="10" s="1"/>
  <c r="D366" i="10"/>
  <c r="F366" i="10" s="1"/>
  <c r="D365" i="10"/>
  <c r="F365" i="10" s="1"/>
  <c r="D364" i="10"/>
  <c r="F364" i="10" s="1"/>
  <c r="D363" i="10"/>
  <c r="F363" i="10" s="1"/>
  <c r="D362" i="10"/>
  <c r="F362" i="10" s="1"/>
  <c r="D361" i="10"/>
  <c r="F361" i="10" s="1"/>
  <c r="D360" i="10"/>
  <c r="F360" i="10" s="1"/>
  <c r="D359" i="10"/>
  <c r="F359" i="10" s="1"/>
  <c r="D358" i="10"/>
  <c r="F358" i="10" s="1"/>
  <c r="D357" i="10"/>
  <c r="F357" i="10" s="1"/>
  <c r="D356" i="10"/>
  <c r="F356" i="10" s="1"/>
  <c r="D355" i="10"/>
  <c r="F355" i="10" s="1"/>
  <c r="D354" i="10"/>
  <c r="F354" i="10" s="1"/>
  <c r="D353" i="10"/>
  <c r="F353" i="10" s="1"/>
  <c r="D352" i="10"/>
  <c r="F352" i="10" s="1"/>
  <c r="D351" i="10"/>
  <c r="F351" i="10" s="1"/>
  <c r="D350" i="10"/>
  <c r="F350" i="10" s="1"/>
  <c r="D349" i="10"/>
  <c r="F349" i="10" s="1"/>
  <c r="D348" i="10"/>
  <c r="F348" i="10" s="1"/>
  <c r="D347" i="10"/>
  <c r="F347" i="10" s="1"/>
  <c r="D346" i="10"/>
  <c r="F346" i="10" s="1"/>
  <c r="D345" i="10"/>
  <c r="F345" i="10" s="1"/>
  <c r="D344" i="10"/>
  <c r="F344" i="10" s="1"/>
  <c r="D343" i="10"/>
  <c r="F343" i="10" s="1"/>
  <c r="D342" i="10"/>
  <c r="F342" i="10" s="1"/>
  <c r="D341" i="10"/>
  <c r="F341" i="10" s="1"/>
  <c r="D340" i="10"/>
  <c r="F340" i="10" s="1"/>
  <c r="D339" i="10"/>
  <c r="F339" i="10" s="1"/>
  <c r="D338" i="10"/>
  <c r="F338" i="10" s="1"/>
  <c r="D337" i="10"/>
  <c r="F337" i="10" s="1"/>
  <c r="D336" i="10"/>
  <c r="F336" i="10" s="1"/>
  <c r="D335" i="10"/>
  <c r="F335" i="10" s="1"/>
  <c r="D334" i="10"/>
  <c r="F334" i="10" s="1"/>
  <c r="D333" i="10"/>
  <c r="F333" i="10" s="1"/>
  <c r="D332" i="10"/>
  <c r="F332" i="10" s="1"/>
  <c r="D331" i="10"/>
  <c r="F331" i="10" s="1"/>
  <c r="D330" i="10"/>
  <c r="F330" i="10" s="1"/>
  <c r="D329" i="10"/>
  <c r="F329" i="10" s="1"/>
  <c r="D328" i="10"/>
  <c r="F328" i="10" s="1"/>
  <c r="D327" i="10"/>
  <c r="F327" i="10" s="1"/>
  <c r="D326" i="10"/>
  <c r="F326" i="10" s="1"/>
  <c r="D325" i="10"/>
  <c r="F325" i="10" s="1"/>
  <c r="D324" i="10"/>
  <c r="F324" i="10" s="1"/>
  <c r="D323" i="10"/>
  <c r="F323" i="10" s="1"/>
  <c r="D322" i="10"/>
  <c r="F322" i="10" s="1"/>
  <c r="D321" i="10"/>
  <c r="F321" i="10" s="1"/>
  <c r="D320" i="10"/>
  <c r="F320" i="10" s="1"/>
  <c r="D319" i="10"/>
  <c r="F319" i="10" s="1"/>
  <c r="D318" i="10"/>
  <c r="F318" i="10" s="1"/>
  <c r="D317" i="10"/>
  <c r="F317" i="10" s="1"/>
  <c r="D316" i="10"/>
  <c r="F316" i="10" s="1"/>
  <c r="D315" i="10"/>
  <c r="F315" i="10" s="1"/>
  <c r="D314" i="10"/>
  <c r="F314" i="10" s="1"/>
  <c r="D313" i="10"/>
  <c r="F313" i="10" s="1"/>
  <c r="D312" i="10"/>
  <c r="F312" i="10" s="1"/>
  <c r="D311" i="10"/>
  <c r="F311" i="10" s="1"/>
  <c r="D310" i="10"/>
  <c r="F310" i="10" s="1"/>
  <c r="D309" i="10"/>
  <c r="F309" i="10" s="1"/>
  <c r="D308" i="10"/>
  <c r="F308" i="10" s="1"/>
  <c r="D307" i="10"/>
  <c r="F307" i="10" s="1"/>
  <c r="D306" i="10"/>
  <c r="F306" i="10" s="1"/>
  <c r="D305" i="10"/>
  <c r="F305" i="10" s="1"/>
  <c r="D304" i="10"/>
  <c r="F304" i="10" s="1"/>
  <c r="D303" i="10"/>
  <c r="F303" i="10" s="1"/>
  <c r="D302" i="10"/>
  <c r="F302" i="10" s="1"/>
  <c r="D301" i="10"/>
  <c r="F301" i="10" s="1"/>
  <c r="D300" i="10"/>
  <c r="F300" i="10" s="1"/>
  <c r="D299" i="10"/>
  <c r="F299" i="10" s="1"/>
  <c r="D298" i="10"/>
  <c r="F298" i="10" s="1"/>
  <c r="D297" i="10"/>
  <c r="F297" i="10" s="1"/>
  <c r="D296" i="10"/>
  <c r="F296" i="10" s="1"/>
  <c r="D295" i="10"/>
  <c r="F295" i="10" s="1"/>
  <c r="D294" i="10"/>
  <c r="F294" i="10" s="1"/>
  <c r="D293" i="10"/>
  <c r="F293" i="10" s="1"/>
  <c r="D292" i="10"/>
  <c r="F292" i="10" s="1"/>
  <c r="D291" i="10"/>
  <c r="F291" i="10" s="1"/>
  <c r="D290" i="10"/>
  <c r="F290" i="10" s="1"/>
  <c r="D289" i="10"/>
  <c r="F289" i="10" s="1"/>
  <c r="D288" i="10"/>
  <c r="F288" i="10" s="1"/>
  <c r="D287" i="10"/>
  <c r="F287" i="10" s="1"/>
  <c r="D286" i="10"/>
  <c r="F286" i="10" s="1"/>
  <c r="D285" i="10"/>
  <c r="F285" i="10" s="1"/>
  <c r="D284" i="10"/>
  <c r="F284" i="10" s="1"/>
  <c r="D283" i="10"/>
  <c r="F283" i="10" s="1"/>
  <c r="D282" i="10"/>
  <c r="F282" i="10" s="1"/>
  <c r="D281" i="10"/>
  <c r="F281" i="10" s="1"/>
  <c r="D280" i="10"/>
  <c r="F280" i="10" s="1"/>
  <c r="D279" i="10"/>
  <c r="F279" i="10" s="1"/>
  <c r="D278" i="10"/>
  <c r="F278" i="10" s="1"/>
  <c r="D277" i="10"/>
  <c r="F277" i="10" s="1"/>
  <c r="D276" i="10"/>
  <c r="F276" i="10" s="1"/>
  <c r="D275" i="10"/>
  <c r="F275" i="10" s="1"/>
  <c r="D274" i="10"/>
  <c r="F274" i="10" s="1"/>
  <c r="D273" i="10"/>
  <c r="F273" i="10" s="1"/>
  <c r="D272" i="10"/>
  <c r="F272" i="10" s="1"/>
  <c r="D271" i="10"/>
  <c r="F271" i="10" s="1"/>
  <c r="D270" i="10"/>
  <c r="F270" i="10" s="1"/>
  <c r="D269" i="10"/>
  <c r="F269" i="10" s="1"/>
  <c r="D268" i="10"/>
  <c r="F268" i="10" s="1"/>
  <c r="D267" i="10"/>
  <c r="F267" i="10" s="1"/>
  <c r="D266" i="10"/>
  <c r="F266" i="10" s="1"/>
  <c r="D265" i="10"/>
  <c r="F265" i="10" s="1"/>
  <c r="D264" i="10"/>
  <c r="F264" i="10" s="1"/>
  <c r="D263" i="10"/>
  <c r="F263" i="10" s="1"/>
  <c r="D262" i="10"/>
  <c r="F262" i="10" s="1"/>
  <c r="D261" i="10"/>
  <c r="F261" i="10" s="1"/>
  <c r="D260" i="10"/>
  <c r="F260" i="10" s="1"/>
  <c r="D259" i="10"/>
  <c r="F259" i="10" s="1"/>
  <c r="D258" i="10"/>
  <c r="F258" i="10" s="1"/>
  <c r="D257" i="10"/>
  <c r="F257" i="10" s="1"/>
  <c r="D256" i="10"/>
  <c r="F256" i="10" s="1"/>
  <c r="D255" i="10"/>
  <c r="F255" i="10" s="1"/>
  <c r="D254" i="10"/>
  <c r="F254" i="10" s="1"/>
  <c r="D253" i="10"/>
  <c r="F253" i="10" s="1"/>
  <c r="D252" i="10"/>
  <c r="F252" i="10" s="1"/>
  <c r="D251" i="10"/>
  <c r="F251" i="10" s="1"/>
  <c r="D250" i="10"/>
  <c r="F250" i="10" s="1"/>
  <c r="D249" i="10"/>
  <c r="F249" i="10" s="1"/>
  <c r="D248" i="10"/>
  <c r="F248" i="10" s="1"/>
  <c r="D247" i="10"/>
  <c r="F247" i="10" s="1"/>
  <c r="D246" i="10"/>
  <c r="F246" i="10" s="1"/>
  <c r="D245" i="10"/>
  <c r="F245" i="10" s="1"/>
  <c r="D244" i="10"/>
  <c r="F244" i="10" s="1"/>
  <c r="D243" i="10"/>
  <c r="F243" i="10" s="1"/>
  <c r="D242" i="10"/>
  <c r="F242" i="10" s="1"/>
  <c r="D241" i="10"/>
  <c r="F241" i="10" s="1"/>
  <c r="D240" i="10"/>
  <c r="F240" i="10" s="1"/>
  <c r="D239" i="10"/>
  <c r="F239" i="10" s="1"/>
  <c r="D238" i="10"/>
  <c r="F238" i="10" s="1"/>
  <c r="D237" i="10"/>
  <c r="F237" i="10" s="1"/>
  <c r="D236" i="10"/>
  <c r="F236" i="10" s="1"/>
  <c r="D235" i="10"/>
  <c r="F235" i="10" s="1"/>
  <c r="D234" i="10"/>
  <c r="F234" i="10" s="1"/>
  <c r="D233" i="10"/>
  <c r="F233" i="10" s="1"/>
  <c r="D232" i="10"/>
  <c r="F232" i="10" s="1"/>
  <c r="D231" i="10"/>
  <c r="F231" i="10" s="1"/>
  <c r="D230" i="10"/>
  <c r="F230" i="10" s="1"/>
  <c r="D229" i="10"/>
  <c r="F229" i="10" s="1"/>
  <c r="D228" i="10"/>
  <c r="F228" i="10" s="1"/>
  <c r="D227" i="10"/>
  <c r="F227" i="10" s="1"/>
  <c r="D226" i="10"/>
  <c r="F226" i="10" s="1"/>
  <c r="D225" i="10"/>
  <c r="F225" i="10" s="1"/>
  <c r="D224" i="10"/>
  <c r="F224" i="10" s="1"/>
  <c r="D223" i="10"/>
  <c r="F223" i="10" s="1"/>
  <c r="D222" i="10"/>
  <c r="F222" i="10" s="1"/>
  <c r="D221" i="10"/>
  <c r="F221" i="10" s="1"/>
  <c r="D220" i="10"/>
  <c r="F220" i="10" s="1"/>
  <c r="D219" i="10"/>
  <c r="F219" i="10" s="1"/>
  <c r="D218" i="10"/>
  <c r="F218" i="10" s="1"/>
  <c r="D217" i="10"/>
  <c r="F217" i="10" s="1"/>
  <c r="D216" i="10"/>
  <c r="F216" i="10" s="1"/>
  <c r="D215" i="10"/>
  <c r="F215" i="10" s="1"/>
  <c r="D214" i="10"/>
  <c r="F214" i="10" s="1"/>
  <c r="D213" i="10"/>
  <c r="F213" i="10" s="1"/>
  <c r="D212" i="10"/>
  <c r="F212" i="10" s="1"/>
  <c r="D211" i="10"/>
  <c r="F211" i="10" s="1"/>
  <c r="D210" i="10"/>
  <c r="F210" i="10" s="1"/>
  <c r="D209" i="10"/>
  <c r="F209" i="10" s="1"/>
  <c r="D208" i="10"/>
  <c r="F208" i="10" s="1"/>
  <c r="D207" i="10"/>
  <c r="F207" i="10" s="1"/>
  <c r="D206" i="10"/>
  <c r="F206" i="10" s="1"/>
  <c r="D205" i="10"/>
  <c r="F205" i="10" s="1"/>
  <c r="D204" i="10"/>
  <c r="F204" i="10" s="1"/>
  <c r="D203" i="10"/>
  <c r="F203" i="10" s="1"/>
  <c r="D202" i="10"/>
  <c r="F202" i="10" s="1"/>
  <c r="D201" i="10"/>
  <c r="F201" i="10" s="1"/>
  <c r="D200" i="10"/>
  <c r="F200" i="10" s="1"/>
  <c r="D199" i="10"/>
  <c r="F199" i="10" s="1"/>
  <c r="D198" i="10"/>
  <c r="F198" i="10" s="1"/>
  <c r="D197" i="10"/>
  <c r="F197" i="10" s="1"/>
  <c r="D196" i="10"/>
  <c r="F196" i="10" s="1"/>
  <c r="D195" i="10"/>
  <c r="F195" i="10" s="1"/>
  <c r="D194" i="10"/>
  <c r="F194" i="10" s="1"/>
  <c r="D193" i="10"/>
  <c r="F193" i="10" s="1"/>
  <c r="D192" i="10"/>
  <c r="F192" i="10" s="1"/>
  <c r="D191" i="10"/>
  <c r="F191" i="10" s="1"/>
  <c r="D190" i="10"/>
  <c r="F190" i="10" s="1"/>
  <c r="D189" i="10"/>
  <c r="F189" i="10" s="1"/>
  <c r="D188" i="10"/>
  <c r="F188" i="10" s="1"/>
  <c r="D187" i="10"/>
  <c r="F187" i="10" s="1"/>
  <c r="D186" i="10"/>
  <c r="F186" i="10" s="1"/>
  <c r="D185" i="10"/>
  <c r="F185" i="10" s="1"/>
  <c r="D184" i="10"/>
  <c r="F184" i="10" s="1"/>
  <c r="D183" i="10"/>
  <c r="F183" i="10" s="1"/>
  <c r="D182" i="10"/>
  <c r="F182" i="10" s="1"/>
  <c r="D181" i="10"/>
  <c r="F181" i="10" s="1"/>
  <c r="D180" i="10"/>
  <c r="F180" i="10" s="1"/>
  <c r="D179" i="10"/>
  <c r="F179" i="10" s="1"/>
  <c r="D178" i="10"/>
  <c r="F178" i="10" s="1"/>
  <c r="D177" i="10"/>
  <c r="F177" i="10" s="1"/>
  <c r="D176" i="10"/>
  <c r="F176" i="10" s="1"/>
  <c r="D175" i="10"/>
  <c r="F175" i="10" s="1"/>
  <c r="D174" i="10"/>
  <c r="F174" i="10" s="1"/>
  <c r="D173" i="10"/>
  <c r="F173" i="10" s="1"/>
  <c r="D172" i="10"/>
  <c r="F172" i="10" s="1"/>
  <c r="D171" i="10"/>
  <c r="F171" i="10" s="1"/>
  <c r="D170" i="10"/>
  <c r="F170" i="10" s="1"/>
  <c r="D169" i="10"/>
  <c r="F169" i="10" s="1"/>
  <c r="D168" i="10"/>
  <c r="F168" i="10" s="1"/>
  <c r="D167" i="10"/>
  <c r="F167" i="10" s="1"/>
  <c r="D166" i="10"/>
  <c r="F166" i="10" s="1"/>
  <c r="D165" i="10"/>
  <c r="F165" i="10" s="1"/>
  <c r="D164" i="10"/>
  <c r="F164" i="10" s="1"/>
  <c r="D163" i="10"/>
  <c r="F163" i="10" s="1"/>
  <c r="D162" i="10"/>
  <c r="F162" i="10" s="1"/>
  <c r="D161" i="10"/>
  <c r="F161" i="10" s="1"/>
  <c r="D160" i="10"/>
  <c r="F160" i="10" s="1"/>
  <c r="D159" i="10"/>
  <c r="F159" i="10" s="1"/>
  <c r="D158" i="10"/>
  <c r="F158" i="10" s="1"/>
  <c r="D157" i="10"/>
  <c r="F157" i="10" s="1"/>
  <c r="D156" i="10"/>
  <c r="F156" i="10" s="1"/>
  <c r="D155" i="10"/>
  <c r="F155" i="10" s="1"/>
  <c r="D154" i="10"/>
  <c r="F154" i="10" s="1"/>
  <c r="D153" i="10"/>
  <c r="F153" i="10" s="1"/>
  <c r="D152" i="10"/>
  <c r="F152" i="10" s="1"/>
  <c r="D151" i="10"/>
  <c r="F151" i="10" s="1"/>
  <c r="D150" i="10"/>
  <c r="F150" i="10" s="1"/>
  <c r="D149" i="10"/>
  <c r="F149" i="10" s="1"/>
  <c r="D148" i="10"/>
  <c r="F148" i="10" s="1"/>
  <c r="D147" i="10"/>
  <c r="F147" i="10" s="1"/>
  <c r="D146" i="10"/>
  <c r="F146" i="10" s="1"/>
  <c r="D145" i="10"/>
  <c r="F145" i="10" s="1"/>
  <c r="D144" i="10"/>
  <c r="F144" i="10" s="1"/>
  <c r="D143" i="10"/>
  <c r="F143" i="10" s="1"/>
  <c r="D142" i="10"/>
  <c r="F142" i="10" s="1"/>
  <c r="D141" i="10"/>
  <c r="F141" i="10" s="1"/>
  <c r="D140" i="10"/>
  <c r="F140" i="10" s="1"/>
  <c r="D139" i="10"/>
  <c r="F139" i="10" s="1"/>
  <c r="D138" i="10"/>
  <c r="F138" i="10" s="1"/>
  <c r="D137" i="10"/>
  <c r="F137" i="10" s="1"/>
  <c r="D136" i="10"/>
  <c r="F136" i="10" s="1"/>
  <c r="D135" i="10"/>
  <c r="F135" i="10" s="1"/>
  <c r="D134" i="10"/>
  <c r="F134" i="10" s="1"/>
  <c r="D133" i="10"/>
  <c r="F133" i="10" s="1"/>
  <c r="D132" i="10"/>
  <c r="F132" i="10" s="1"/>
  <c r="D131" i="10"/>
  <c r="F131" i="10" s="1"/>
  <c r="D130" i="10"/>
  <c r="F130" i="10" s="1"/>
  <c r="D129" i="10"/>
  <c r="F129" i="10" s="1"/>
  <c r="D128" i="10"/>
  <c r="F128" i="10" s="1"/>
  <c r="D127" i="10"/>
  <c r="F127" i="10" s="1"/>
  <c r="D126" i="10"/>
  <c r="F126" i="10" s="1"/>
  <c r="D125" i="10"/>
  <c r="F125" i="10" s="1"/>
  <c r="D124" i="10"/>
  <c r="F124" i="10" s="1"/>
  <c r="D123" i="10"/>
  <c r="F123" i="10" s="1"/>
  <c r="D122" i="10"/>
  <c r="F122" i="10" s="1"/>
  <c r="D121" i="10"/>
  <c r="F121" i="10" s="1"/>
  <c r="D120" i="10"/>
  <c r="F120" i="10" s="1"/>
  <c r="D119" i="10"/>
  <c r="F119" i="10" s="1"/>
  <c r="D118" i="10"/>
  <c r="F118" i="10" s="1"/>
  <c r="D117" i="10"/>
  <c r="F117" i="10" s="1"/>
  <c r="D116" i="10"/>
  <c r="F116" i="10" s="1"/>
  <c r="D115" i="10"/>
  <c r="F115" i="10" s="1"/>
  <c r="D114" i="10"/>
  <c r="F114" i="10" s="1"/>
  <c r="D113" i="10"/>
  <c r="F113" i="10" s="1"/>
  <c r="D112" i="10"/>
  <c r="F112" i="10" s="1"/>
  <c r="D111" i="10"/>
  <c r="F111" i="10" s="1"/>
  <c r="D110" i="10"/>
  <c r="F110" i="10" s="1"/>
  <c r="D109" i="10"/>
  <c r="F109" i="10" s="1"/>
  <c r="D108" i="10"/>
  <c r="F108" i="10" s="1"/>
  <c r="D107" i="10"/>
  <c r="F107" i="10" s="1"/>
  <c r="D106" i="10"/>
  <c r="F106" i="10" s="1"/>
  <c r="D105" i="10"/>
  <c r="F105" i="10" s="1"/>
  <c r="D104" i="10"/>
  <c r="F104" i="10" s="1"/>
  <c r="D103" i="10"/>
  <c r="F103" i="10" s="1"/>
  <c r="D102" i="10"/>
  <c r="F102" i="10" s="1"/>
  <c r="D101" i="10"/>
  <c r="F101" i="10" s="1"/>
  <c r="D100" i="10"/>
  <c r="F100" i="10" s="1"/>
  <c r="D99" i="10"/>
  <c r="F99" i="10" s="1"/>
  <c r="D98" i="10"/>
  <c r="F98" i="10" s="1"/>
  <c r="D97" i="10"/>
  <c r="F97" i="10" s="1"/>
  <c r="D96" i="10"/>
  <c r="F96" i="10" s="1"/>
  <c r="D95" i="10"/>
  <c r="F95" i="10" s="1"/>
  <c r="D94" i="10"/>
  <c r="F94" i="10" s="1"/>
  <c r="D93" i="10"/>
  <c r="F93" i="10" s="1"/>
  <c r="D92" i="10"/>
  <c r="F92" i="10" s="1"/>
  <c r="D91" i="10"/>
  <c r="F91" i="10" s="1"/>
  <c r="D90" i="10"/>
  <c r="F90" i="10" s="1"/>
  <c r="D89" i="10"/>
  <c r="F89" i="10" s="1"/>
  <c r="D88" i="10"/>
  <c r="F88" i="10" s="1"/>
  <c r="D87" i="10"/>
  <c r="F87" i="10" s="1"/>
  <c r="D86" i="10"/>
  <c r="F86" i="10" s="1"/>
  <c r="D85" i="10"/>
  <c r="F85" i="10" s="1"/>
  <c r="D84" i="10"/>
  <c r="F84" i="10" s="1"/>
  <c r="D83" i="10"/>
  <c r="F83" i="10" s="1"/>
  <c r="D82" i="10"/>
  <c r="F82" i="10" s="1"/>
  <c r="D81" i="10"/>
  <c r="F81" i="10" s="1"/>
  <c r="D80" i="10"/>
  <c r="F80" i="10" s="1"/>
  <c r="D79" i="10"/>
  <c r="F79" i="10" s="1"/>
  <c r="D78" i="10"/>
  <c r="F78" i="10" s="1"/>
  <c r="D77" i="10"/>
  <c r="F77" i="10" s="1"/>
  <c r="D76" i="10"/>
  <c r="F76" i="10" s="1"/>
  <c r="D75" i="10"/>
  <c r="F75" i="10" s="1"/>
  <c r="D74" i="10"/>
  <c r="F74" i="10" s="1"/>
  <c r="D73" i="10"/>
  <c r="F73" i="10" s="1"/>
  <c r="D72" i="10"/>
  <c r="F72" i="10" s="1"/>
  <c r="D71" i="10"/>
  <c r="F71" i="10" s="1"/>
  <c r="D70" i="10"/>
  <c r="F70" i="10" s="1"/>
  <c r="D69" i="10"/>
  <c r="F69" i="10" s="1"/>
  <c r="D68" i="10"/>
  <c r="F68" i="10" s="1"/>
  <c r="D67" i="10"/>
  <c r="F67" i="10" s="1"/>
  <c r="D66" i="10"/>
  <c r="F66" i="10" s="1"/>
  <c r="D65" i="10"/>
  <c r="F65" i="10" s="1"/>
  <c r="D64" i="10"/>
  <c r="F64" i="10" s="1"/>
  <c r="D63" i="10"/>
  <c r="F63" i="10" s="1"/>
  <c r="D62" i="10"/>
  <c r="F62" i="10" s="1"/>
  <c r="D61" i="10"/>
  <c r="F61" i="10" s="1"/>
  <c r="D60" i="10"/>
  <c r="F60" i="10" s="1"/>
  <c r="D59" i="10"/>
  <c r="F59" i="10" s="1"/>
  <c r="D58" i="10"/>
  <c r="F58" i="10" s="1"/>
  <c r="D57" i="10"/>
  <c r="F57" i="10" s="1"/>
  <c r="D56" i="10"/>
  <c r="F56" i="10" s="1"/>
  <c r="D55" i="10"/>
  <c r="F55" i="10" s="1"/>
  <c r="D54" i="10"/>
  <c r="F54" i="10" s="1"/>
  <c r="D53" i="10"/>
  <c r="F53" i="10" s="1"/>
  <c r="D52" i="10"/>
  <c r="F52" i="10" s="1"/>
  <c r="D51" i="10"/>
  <c r="F51" i="10" s="1"/>
  <c r="D50" i="10"/>
  <c r="F50" i="10" s="1"/>
  <c r="D49" i="10"/>
  <c r="F49" i="10" s="1"/>
  <c r="D48" i="10"/>
  <c r="F48" i="10" s="1"/>
  <c r="D47" i="10"/>
  <c r="F47" i="10" s="1"/>
  <c r="D46" i="10"/>
  <c r="F46" i="10" s="1"/>
  <c r="D45" i="10"/>
  <c r="F45" i="10" s="1"/>
  <c r="D44" i="10"/>
  <c r="F44" i="10" s="1"/>
  <c r="D43" i="10"/>
  <c r="F43" i="10" s="1"/>
  <c r="D42" i="10"/>
  <c r="F42" i="10" s="1"/>
  <c r="D41" i="10"/>
  <c r="F41" i="10" s="1"/>
  <c r="D40" i="10"/>
  <c r="F40" i="10" s="1"/>
  <c r="D39" i="10"/>
  <c r="F39" i="10" s="1"/>
  <c r="D38" i="10"/>
  <c r="F38" i="10" s="1"/>
  <c r="D37" i="10"/>
  <c r="F37" i="10" s="1"/>
  <c r="D36" i="10"/>
  <c r="F36" i="10" s="1"/>
  <c r="D35" i="10"/>
  <c r="F35" i="10" s="1"/>
  <c r="D34" i="10"/>
  <c r="F34" i="10" s="1"/>
  <c r="D33" i="10"/>
  <c r="F33" i="10" s="1"/>
  <c r="D32" i="10"/>
  <c r="F32" i="10" s="1"/>
  <c r="D31" i="10"/>
  <c r="F31" i="10" s="1"/>
  <c r="D30" i="10"/>
  <c r="F30" i="10" s="1"/>
  <c r="D29" i="10"/>
  <c r="F29" i="10" s="1"/>
  <c r="D28" i="10"/>
  <c r="F28" i="10" s="1"/>
  <c r="D27" i="10"/>
  <c r="F27" i="10" s="1"/>
  <c r="D26" i="10"/>
  <c r="F26" i="10" s="1"/>
  <c r="D25" i="10"/>
  <c r="F25" i="10" s="1"/>
  <c r="D24" i="10"/>
  <c r="F24" i="10" s="1"/>
  <c r="D23" i="10"/>
  <c r="F23" i="10" s="1"/>
  <c r="D22" i="10"/>
  <c r="F22" i="10" s="1"/>
  <c r="D21" i="10"/>
  <c r="F21" i="10" s="1"/>
  <c r="D20" i="10"/>
  <c r="F20" i="10" s="1"/>
  <c r="D19" i="10"/>
  <c r="F19" i="10" s="1"/>
  <c r="D18" i="10"/>
  <c r="F18" i="10" s="1"/>
  <c r="D17" i="10"/>
  <c r="F17" i="10" s="1"/>
  <c r="D16" i="10"/>
  <c r="F16" i="10" s="1"/>
  <c r="D15" i="10"/>
  <c r="F15" i="10" s="1"/>
  <c r="D14" i="10"/>
  <c r="F14" i="10" s="1"/>
  <c r="D13" i="10"/>
  <c r="F13" i="10" s="1"/>
  <c r="D12" i="10"/>
  <c r="F12" i="10" s="1"/>
  <c r="D11" i="10"/>
  <c r="F11" i="10" s="1"/>
  <c r="D10" i="10"/>
  <c r="F10" i="10" s="1"/>
  <c r="D9" i="10"/>
  <c r="F9" i="10" s="1"/>
  <c r="D8" i="10"/>
  <c r="F8" i="10" s="1"/>
  <c r="D7" i="10"/>
  <c r="F7" i="10" s="1"/>
  <c r="D6" i="10"/>
  <c r="F6" i="10" s="1"/>
  <c r="D5" i="10"/>
  <c r="F5" i="10" s="1"/>
  <c r="D4" i="10"/>
  <c r="F4" i="10" s="1"/>
  <c r="D3" i="10"/>
  <c r="F3" i="10" s="1"/>
  <c r="D2" i="10"/>
  <c r="F2" i="10" s="1"/>
  <c r="D1" i="10"/>
  <c r="F1" i="10" s="1"/>
  <c r="D581" i="1"/>
  <c r="D192" i="1"/>
  <c r="D313" i="1"/>
  <c r="D552" i="1"/>
  <c r="D288" i="1"/>
  <c r="D341" i="1"/>
  <c r="D339" i="1"/>
  <c r="D945" i="1"/>
  <c r="D332" i="1"/>
  <c r="D1030" i="1"/>
  <c r="D1066" i="1"/>
  <c r="D1113" i="1"/>
  <c r="D529" i="1"/>
  <c r="D394" i="1"/>
  <c r="D1483" i="1"/>
  <c r="D1406" i="1"/>
  <c r="D454" i="1"/>
  <c r="D1257" i="1"/>
  <c r="D58" i="1"/>
  <c r="D1373" i="1"/>
  <c r="D638" i="1"/>
  <c r="D679" i="1"/>
  <c r="D77" i="1"/>
  <c r="D438" i="1"/>
  <c r="D211" i="1"/>
  <c r="D683" i="1"/>
  <c r="D191" i="1"/>
  <c r="D311" i="1"/>
  <c r="D981" i="1"/>
  <c r="D244" i="1"/>
  <c r="D864" i="1"/>
  <c r="D1141" i="1"/>
  <c r="D302" i="1"/>
  <c r="D206" i="1"/>
  <c r="D839" i="1"/>
  <c r="D561" i="1"/>
  <c r="D1418" i="1"/>
  <c r="D826" i="1"/>
  <c r="D873" i="1"/>
  <c r="D93" i="1"/>
  <c r="D738" i="1"/>
  <c r="D85" i="1"/>
  <c r="D1372" i="1"/>
  <c r="D841" i="1"/>
  <c r="D71" i="1"/>
  <c r="D1237" i="1"/>
  <c r="D594" i="1"/>
  <c r="D830" i="1"/>
  <c r="D105" i="1"/>
  <c r="D953" i="1"/>
  <c r="D1187" i="1"/>
  <c r="D1355" i="1"/>
  <c r="D1362" i="1"/>
  <c r="D470" i="1"/>
  <c r="D466" i="1"/>
  <c r="D1482" i="1"/>
  <c r="D863" i="1"/>
  <c r="D1391" i="1"/>
  <c r="D1314" i="1"/>
  <c r="D1410" i="1"/>
  <c r="D1106" i="1"/>
  <c r="D34" i="1"/>
  <c r="D719" i="1"/>
  <c r="D484" i="1"/>
  <c r="D1367" i="1"/>
  <c r="D116" i="1"/>
  <c r="D6" i="1"/>
  <c r="D1230" i="1"/>
  <c r="D1299" i="1"/>
  <c r="D1206" i="1"/>
  <c r="F1206" i="1" s="1"/>
  <c r="D1090" i="1"/>
  <c r="D465" i="1"/>
  <c r="D609" i="1"/>
  <c r="D1136" i="1"/>
  <c r="D1035" i="1"/>
  <c r="D805" i="1"/>
  <c r="D1323" i="1"/>
  <c r="D137" i="1"/>
  <c r="D1417" i="1"/>
  <c r="D1261" i="1"/>
  <c r="D256" i="1"/>
  <c r="D1398" i="1"/>
  <c r="D613" i="1"/>
  <c r="D1269" i="1"/>
  <c r="D139" i="1"/>
  <c r="D682" i="1"/>
  <c r="D1359" i="1"/>
  <c r="D636" i="1"/>
  <c r="D555" i="1"/>
  <c r="D83" i="1"/>
  <c r="D1326" i="1"/>
  <c r="D1464" i="1"/>
  <c r="D772" i="1"/>
  <c r="D944" i="1"/>
  <c r="D516" i="1"/>
  <c r="D1451" i="1"/>
  <c r="D1003" i="1"/>
  <c r="D952" i="1"/>
  <c r="D453" i="1"/>
  <c r="D750" i="1"/>
  <c r="D1239" i="1"/>
  <c r="D998" i="1"/>
  <c r="D44" i="1"/>
  <c r="D1126" i="1"/>
  <c r="D1052" i="1"/>
  <c r="D1235" i="1"/>
  <c r="D1040" i="1"/>
  <c r="D948" i="1"/>
  <c r="D1001" i="1"/>
  <c r="D527" i="1"/>
  <c r="D645" i="1"/>
  <c r="D1486" i="1"/>
  <c r="D1072" i="1"/>
  <c r="D681" i="1"/>
  <c r="D967" i="1"/>
  <c r="D376" i="1"/>
  <c r="D1283" i="1"/>
  <c r="D1147" i="1"/>
  <c r="D766" i="1"/>
  <c r="D1474" i="1"/>
  <c r="D528" i="1"/>
  <c r="D507" i="1"/>
  <c r="D629" i="1"/>
  <c r="D1365" i="1"/>
  <c r="D994" i="1"/>
  <c r="D1064" i="1"/>
  <c r="D60" i="1"/>
  <c r="D568" i="1"/>
  <c r="D351" i="1"/>
  <c r="D194" i="1"/>
  <c r="D564" i="1"/>
  <c r="D1092" i="1"/>
  <c r="D167" i="1"/>
  <c r="D979" i="1"/>
  <c r="D493" i="1"/>
  <c r="D135" i="1"/>
  <c r="D1376" i="1"/>
  <c r="D127" i="1"/>
  <c r="D78" i="1"/>
  <c r="D367" i="1"/>
  <c r="D170" i="1"/>
  <c r="D573" i="1"/>
  <c r="D129" i="1"/>
  <c r="D599" i="1"/>
  <c r="D610" i="1"/>
  <c r="D810" i="1"/>
  <c r="D509" i="1"/>
  <c r="D499" i="1"/>
  <c r="D817" i="1"/>
  <c r="D1031" i="1"/>
  <c r="D563" i="1"/>
  <c r="D1291" i="1"/>
  <c r="D840" i="1"/>
  <c r="D346" i="1"/>
  <c r="D992" i="1"/>
  <c r="D14" i="1"/>
  <c r="D156" i="1"/>
  <c r="D526" i="1"/>
  <c r="D715" i="1"/>
  <c r="D134" i="1"/>
  <c r="D604" i="1"/>
  <c r="D142" i="1"/>
  <c r="D989" i="1"/>
  <c r="D342" i="1"/>
  <c r="D577" i="1"/>
  <c r="D250" i="1"/>
  <c r="D37" i="1"/>
  <c r="D389" i="1"/>
  <c r="D886" i="1"/>
  <c r="D312" i="1"/>
  <c r="D1387" i="1"/>
  <c r="D1465" i="1"/>
  <c r="D901" i="1"/>
  <c r="D976" i="1"/>
  <c r="D1047" i="1"/>
  <c r="D369" i="1"/>
  <c r="D1397" i="1"/>
  <c r="D740" i="1"/>
  <c r="D697" i="1"/>
  <c r="D625" i="1"/>
  <c r="D878" i="1"/>
  <c r="D92" i="1"/>
  <c r="D458" i="1"/>
  <c r="D1438" i="1"/>
  <c r="D1296" i="1"/>
  <c r="D124" i="1"/>
  <c r="D18" i="1"/>
  <c r="D182" i="1"/>
  <c r="D108" i="1"/>
  <c r="D1209" i="1"/>
  <c r="D285" i="1"/>
  <c r="D413" i="1"/>
  <c r="D452" i="1"/>
  <c r="D1213" i="1"/>
  <c r="D1402" i="1"/>
  <c r="D437" i="1"/>
  <c r="D372" i="1"/>
  <c r="D587" i="1"/>
  <c r="D326" i="1"/>
  <c r="D475" i="1"/>
  <c r="D488" i="1"/>
  <c r="D997" i="1"/>
  <c r="D368" i="1"/>
  <c r="D1424" i="1"/>
  <c r="D64" i="1"/>
  <c r="D242" i="1"/>
  <c r="D117" i="1"/>
  <c r="D1049" i="1"/>
  <c r="D210" i="1"/>
  <c r="D1279" i="1"/>
  <c r="D959" i="1"/>
  <c r="D898" i="1"/>
  <c r="D608" i="1"/>
  <c r="D100" i="1"/>
  <c r="D1308" i="1"/>
  <c r="D672" i="1"/>
  <c r="D130" i="1"/>
  <c r="D836" i="1"/>
  <c r="D671" i="1"/>
  <c r="D1144" i="1"/>
  <c r="D777" i="1"/>
  <c r="D593" i="1"/>
  <c r="D814" i="1"/>
  <c r="D1124" i="1"/>
  <c r="D885" i="1"/>
  <c r="D141" i="1"/>
  <c r="D765" i="1"/>
  <c r="D1200" i="1"/>
  <c r="D379" i="1"/>
  <c r="D82" i="1"/>
  <c r="D1374" i="1"/>
  <c r="D1335" i="1"/>
  <c r="D1328" i="1"/>
  <c r="D1423" i="1"/>
  <c r="D1311" i="1"/>
  <c r="D942" i="1"/>
  <c r="D1270" i="1"/>
  <c r="D173" i="1"/>
  <c r="D363" i="1"/>
  <c r="D592" i="1"/>
  <c r="D1479" i="1"/>
  <c r="D582" i="1"/>
  <c r="D111" i="1"/>
  <c r="D266" i="1"/>
  <c r="D1318" i="1"/>
  <c r="D110" i="1"/>
  <c r="D505" i="1"/>
  <c r="D1472" i="1"/>
  <c r="D758" i="1"/>
  <c r="D964" i="1"/>
  <c r="D1154" i="1"/>
  <c r="D853" i="1"/>
  <c r="D1248" i="1"/>
  <c r="D295" i="1"/>
  <c r="D941" i="1"/>
  <c r="D1444" i="1"/>
  <c r="D138" i="1"/>
  <c r="D91" i="1"/>
  <c r="D661" i="1"/>
  <c r="D40" i="1"/>
  <c r="D1061" i="1"/>
  <c r="D298" i="1"/>
  <c r="D522" i="1"/>
  <c r="D692" i="1"/>
  <c r="D27" i="1"/>
  <c r="D1453" i="1"/>
  <c r="D501" i="1"/>
  <c r="D1135" i="1"/>
  <c r="D216" i="1"/>
  <c r="D751" i="1"/>
  <c r="D1149" i="1"/>
  <c r="D1304" i="1"/>
  <c r="D97" i="1"/>
  <c r="D963" i="1"/>
  <c r="D1321" i="1"/>
  <c r="D186" i="1"/>
  <c r="D497" i="1"/>
  <c r="D1333" i="1"/>
  <c r="D857" i="1"/>
  <c r="D262" i="1"/>
  <c r="D427" i="1"/>
  <c r="D859" i="1"/>
  <c r="F859" i="1" s="1"/>
  <c r="D1234" i="1"/>
  <c r="D63" i="1"/>
  <c r="D1044" i="1"/>
  <c r="D549" i="1"/>
  <c r="D154" i="1"/>
  <c r="D1111" i="1"/>
  <c r="D1139" i="1"/>
  <c r="D536" i="1"/>
  <c r="D991" i="1"/>
  <c r="D1310" i="1"/>
  <c r="D990" i="1"/>
  <c r="D354" i="1"/>
  <c r="D884" i="1"/>
  <c r="D870" i="1"/>
  <c r="D709" i="1"/>
  <c r="D1069" i="1"/>
  <c r="D1057" i="1"/>
  <c r="D329" i="1"/>
  <c r="D492" i="1"/>
  <c r="D674" i="1"/>
  <c r="D782" i="1"/>
  <c r="D972" i="1"/>
  <c r="D1317" i="1"/>
  <c r="D642" i="1"/>
  <c r="D558" i="1"/>
  <c r="D1205" i="1"/>
  <c r="D572" i="1"/>
  <c r="D99" i="1"/>
  <c r="D90" i="1"/>
  <c r="D1327" i="1"/>
  <c r="D1014" i="1"/>
  <c r="D359" i="1"/>
  <c r="D789" i="1"/>
  <c r="D1152" i="1"/>
  <c r="D617" i="1"/>
  <c r="D691" i="1"/>
  <c r="D670" i="1"/>
  <c r="D1215" i="1"/>
  <c r="D1371" i="1"/>
  <c r="D1411" i="1"/>
  <c r="D1255" i="1"/>
  <c r="D1004" i="1"/>
  <c r="D1322" i="1"/>
  <c r="D1274" i="1"/>
  <c r="D152" i="1"/>
  <c r="D669" i="1"/>
  <c r="D676" i="1"/>
  <c r="D1351" i="1"/>
  <c r="D338" i="1"/>
  <c r="D1375" i="1"/>
  <c r="D932" i="1"/>
  <c r="D104" i="1"/>
  <c r="D479" i="1"/>
  <c r="D487" i="1"/>
  <c r="D1332" i="1"/>
  <c r="D260" i="1"/>
  <c r="D353" i="1"/>
  <c r="D316" i="1"/>
  <c r="D1396" i="1"/>
  <c r="D940" i="1"/>
  <c r="D1446" i="1"/>
  <c r="D988" i="1"/>
  <c r="D310" i="1"/>
  <c r="D706" i="1"/>
  <c r="D922" i="1"/>
  <c r="D1404" i="1"/>
  <c r="D1366" i="1"/>
  <c r="D406" i="1"/>
  <c r="D36" i="1"/>
  <c r="D611" i="1"/>
  <c r="D835" i="1"/>
  <c r="D1377" i="1"/>
  <c r="D449" i="1"/>
  <c r="D1395" i="1"/>
  <c r="D927" i="1"/>
  <c r="D169" i="1"/>
  <c r="D435" i="1"/>
  <c r="D122" i="1"/>
  <c r="D1416" i="1"/>
  <c r="D1346" i="1"/>
  <c r="D382" i="1"/>
  <c r="D616" i="1"/>
  <c r="D651" i="1"/>
  <c r="D1272" i="1"/>
  <c r="D1199" i="1"/>
  <c r="D1010" i="1"/>
  <c r="D1070" i="1"/>
  <c r="D219" i="1"/>
  <c r="D233" i="1"/>
  <c r="D1151" i="1"/>
  <c r="D1211" i="1"/>
  <c r="D428" i="1"/>
  <c r="D103" i="1"/>
  <c r="D1196" i="1"/>
  <c r="D1078" i="1"/>
  <c r="D771" i="1"/>
  <c r="D81" i="1"/>
  <c r="D1150" i="1"/>
  <c r="D495" i="1"/>
  <c r="D1011" i="1"/>
  <c r="D190" i="1"/>
  <c r="D961" i="1"/>
  <c r="D824" i="1"/>
  <c r="D1455" i="1"/>
  <c r="F1455" i="1" s="1"/>
  <c r="D328" i="1"/>
  <c r="D1013" i="1"/>
  <c r="D418" i="1"/>
  <c r="D867" i="1"/>
  <c r="D855" i="1"/>
  <c r="D779" i="1"/>
  <c r="D1415" i="1"/>
  <c r="D768" i="1"/>
  <c r="D17" i="1"/>
  <c r="D1068" i="1"/>
  <c r="D781" i="1"/>
  <c r="D1039" i="1"/>
  <c r="D253" i="1"/>
  <c r="D533" i="1"/>
  <c r="D1143" i="1"/>
  <c r="D833" i="1"/>
  <c r="D1225" i="1"/>
  <c r="D255" i="1"/>
  <c r="D619" i="1"/>
  <c r="D45" i="1"/>
  <c r="D1179" i="1"/>
  <c r="D902" i="1"/>
  <c r="D20" i="1"/>
  <c r="D330" i="1"/>
  <c r="D970" i="1"/>
  <c r="D731" i="1"/>
  <c r="D745" i="1"/>
  <c r="D548" i="1"/>
  <c r="D1222" i="1"/>
  <c r="D707" i="1"/>
  <c r="D84" i="1"/>
  <c r="D59" i="1"/>
  <c r="D261" i="1"/>
  <c r="D1386" i="1"/>
  <c r="D931" i="1"/>
  <c r="D62" i="1"/>
  <c r="D1253" i="1"/>
  <c r="D380" i="1"/>
  <c r="D1128" i="1"/>
  <c r="D551" i="1"/>
  <c r="D393" i="1"/>
  <c r="D866" i="1"/>
  <c r="D1098" i="1"/>
  <c r="D626" i="1"/>
  <c r="D852" i="1"/>
  <c r="D1252" i="1"/>
  <c r="D335" i="1"/>
  <c r="D1094" i="1"/>
  <c r="D511" i="1"/>
  <c r="D1173" i="1"/>
  <c r="D996" i="1"/>
  <c r="D1043" i="1"/>
  <c r="D585" i="1"/>
  <c r="D26" i="1"/>
  <c r="D929" i="1"/>
  <c r="D57" i="1"/>
  <c r="D621" i="1"/>
  <c r="D1408" i="1"/>
  <c r="D378" i="1"/>
  <c r="D481" i="1"/>
  <c r="D55" i="1"/>
  <c r="D850" i="1"/>
  <c r="D440" i="1"/>
  <c r="D96" i="1"/>
  <c r="D1060" i="1"/>
  <c r="D196" i="1"/>
  <c r="D804" i="1"/>
  <c r="D696" i="1"/>
  <c r="D246" i="1"/>
  <c r="D1409" i="1"/>
  <c r="D1412" i="1"/>
  <c r="D123" i="1"/>
  <c r="D320" i="1"/>
  <c r="D1165" i="1"/>
  <c r="D24" i="1"/>
  <c r="D816" i="1"/>
  <c r="D946" i="1"/>
  <c r="D829" i="1"/>
  <c r="D1210" i="1"/>
  <c r="D205" i="1"/>
  <c r="D471" i="1"/>
  <c r="D1190" i="1"/>
  <c r="D734" i="1"/>
  <c r="D710" i="1"/>
  <c r="D755" i="1"/>
  <c r="D1156" i="1"/>
  <c r="D861" i="1"/>
  <c r="D1295" i="1"/>
  <c r="D1325" i="1"/>
  <c r="F1325" i="1" s="1"/>
  <c r="D601" i="1"/>
  <c r="D987" i="1"/>
  <c r="D1342" i="1"/>
  <c r="D1059" i="1"/>
  <c r="D444" i="1"/>
  <c r="D149" i="1"/>
  <c r="D733" i="1"/>
  <c r="D325" i="1"/>
  <c r="D524" i="1"/>
  <c r="D178" i="1"/>
  <c r="D1385" i="1"/>
  <c r="D513" i="1"/>
  <c r="D457" i="1"/>
  <c r="D512" i="1"/>
  <c r="D232" i="1"/>
  <c r="D411" i="1"/>
  <c r="D544" i="1"/>
  <c r="D1204" i="1"/>
  <c r="D1259" i="1"/>
  <c r="D1337" i="1"/>
  <c r="D324" i="1"/>
  <c r="D474" i="1"/>
  <c r="D52" i="1"/>
  <c r="D384" i="1"/>
  <c r="D163" i="1"/>
  <c r="D227" i="1"/>
  <c r="D1471" i="1"/>
  <c r="D1220" i="1"/>
  <c r="D1197" i="1"/>
  <c r="D366" i="1"/>
  <c r="D144" i="1"/>
  <c r="D282" i="1"/>
  <c r="D966" i="1"/>
  <c r="D1288" i="1"/>
  <c r="D780" i="1"/>
  <c r="D164" i="1"/>
  <c r="D241" i="1"/>
  <c r="D1354" i="1"/>
  <c r="D1002" i="1"/>
  <c r="D1245" i="1"/>
  <c r="D1077" i="1"/>
  <c r="D1028" i="1"/>
  <c r="D688" i="1"/>
  <c r="D917" i="1"/>
  <c r="D1437" i="1"/>
  <c r="D434" i="1"/>
  <c r="D690" i="1"/>
  <c r="D832" i="1"/>
  <c r="D918" i="1"/>
  <c r="D665" i="1"/>
  <c r="D159" i="1"/>
  <c r="D934" i="1"/>
  <c r="D624" i="1"/>
  <c r="D1433" i="1"/>
  <c r="D70" i="1"/>
  <c r="D510" i="1"/>
  <c r="D1336" i="1"/>
  <c r="D796" i="1"/>
  <c r="D51" i="1"/>
  <c r="D334" i="1"/>
  <c r="D882" i="1"/>
  <c r="D277" i="1"/>
  <c r="D189" i="1"/>
  <c r="D1436" i="1"/>
  <c r="D729" i="1"/>
  <c r="D1300" i="1"/>
  <c r="D1114" i="1"/>
  <c r="D847" i="1"/>
  <c r="D398" i="1"/>
  <c r="D67" i="1"/>
  <c r="D1223" i="1"/>
  <c r="D562" i="1"/>
  <c r="D540" i="1"/>
  <c r="D913" i="1"/>
  <c r="D95" i="1"/>
  <c r="D639" i="1"/>
  <c r="D469" i="1"/>
  <c r="D786" i="1"/>
  <c r="D1105" i="1"/>
  <c r="D388" i="1"/>
  <c r="D930" i="1"/>
  <c r="D1460" i="1"/>
  <c r="D1348" i="1"/>
  <c r="D1309" i="1"/>
  <c r="D174" i="1"/>
  <c r="D460" i="1"/>
  <c r="D459" i="1"/>
  <c r="D238" i="1"/>
  <c r="D386" i="1"/>
  <c r="D41" i="1"/>
  <c r="D615" i="1"/>
  <c r="D432" i="1"/>
  <c r="D1100" i="1"/>
  <c r="D168" i="1"/>
  <c r="D50" i="1"/>
  <c r="D1218" i="1"/>
  <c r="D547" i="1"/>
  <c r="D1276" i="1"/>
  <c r="D306" i="1"/>
  <c r="D1345" i="1"/>
  <c r="D644" i="1"/>
  <c r="D1271" i="1"/>
  <c r="D1146" i="1"/>
  <c r="D700" i="1"/>
  <c r="D151" i="1"/>
  <c r="D695" i="1"/>
  <c r="D1161" i="1"/>
  <c r="D743" i="1"/>
  <c r="D822" i="1"/>
  <c r="D694" i="1"/>
  <c r="D1076" i="1"/>
  <c r="D1099" i="1"/>
  <c r="D1009" i="1"/>
  <c r="D442" i="1"/>
  <c r="D321" i="1"/>
  <c r="D1232" i="1"/>
  <c r="D267" i="1"/>
  <c r="D403" i="1"/>
  <c r="D1364" i="1"/>
  <c r="D102" i="1"/>
  <c r="D862" i="1"/>
  <c r="D225" i="1"/>
  <c r="D1071" i="1"/>
  <c r="D1405" i="1"/>
  <c r="D296" i="1"/>
  <c r="D254" i="1"/>
  <c r="D209" i="1"/>
  <c r="D854" i="1"/>
  <c r="D775" i="1"/>
  <c r="D1427" i="1"/>
  <c r="D1188" i="1"/>
  <c r="D113" i="1"/>
  <c r="D1118" i="1"/>
  <c r="D303" i="1"/>
  <c r="D218" i="1"/>
  <c r="D203" i="1"/>
  <c r="D1027" i="1"/>
  <c r="D1226" i="1"/>
  <c r="D951" i="1"/>
  <c r="D809" i="1"/>
  <c r="D897" i="1"/>
  <c r="D795" i="1"/>
  <c r="D1191" i="1"/>
  <c r="D1268" i="1"/>
  <c r="D1434" i="1"/>
  <c r="D877" i="1"/>
  <c r="D1117" i="1"/>
  <c r="D1019" i="1"/>
  <c r="D718" i="1"/>
  <c r="D276" i="1"/>
  <c r="D554" i="1"/>
  <c r="D635" i="1"/>
  <c r="D1298" i="1"/>
  <c r="D387" i="1"/>
  <c r="D1158" i="1"/>
  <c r="D938" i="1"/>
  <c r="D11" i="1"/>
  <c r="D1429" i="1"/>
  <c r="D273" i="1"/>
  <c r="D1183" i="1"/>
  <c r="D890" i="1"/>
  <c r="D1178" i="1"/>
  <c r="D43" i="1"/>
  <c r="D648" i="1"/>
  <c r="D229" i="1"/>
  <c r="D439" i="1"/>
  <c r="D176" i="1"/>
  <c r="D1422" i="1"/>
  <c r="D345" i="1"/>
  <c r="D1449" i="1"/>
  <c r="D290" i="1"/>
  <c r="D483" i="1"/>
  <c r="D1219" i="1"/>
  <c r="D842" i="1"/>
  <c r="D1055" i="1"/>
  <c r="D301" i="1"/>
  <c r="D202" i="1"/>
  <c r="D468" i="1"/>
  <c r="D16" i="1"/>
  <c r="D1153" i="1"/>
  <c r="D166" i="1"/>
  <c r="D1017" i="1"/>
  <c r="D319" i="1"/>
  <c r="D519" i="1"/>
  <c r="D1466" i="1"/>
  <c r="D803" i="1"/>
  <c r="D515" i="1"/>
  <c r="D1086" i="1"/>
  <c r="D451" i="1"/>
  <c r="D819" i="1"/>
  <c r="D590" i="1"/>
  <c r="D294" i="1"/>
  <c r="D76" i="1"/>
  <c r="D228" i="1"/>
  <c r="D908" i="1"/>
  <c r="D1263" i="1"/>
  <c r="D101" i="1"/>
  <c r="D1476" i="1"/>
  <c r="D849" i="1"/>
  <c r="D596" i="1"/>
  <c r="D1316" i="1"/>
  <c r="D713" i="1"/>
  <c r="D197" i="1"/>
  <c r="D680" i="1"/>
  <c r="D32" i="1"/>
  <c r="D806" i="1"/>
  <c r="D383" i="1"/>
  <c r="D598" i="1"/>
  <c r="D958" i="1"/>
  <c r="D834" i="1"/>
  <c r="D450" i="1"/>
  <c r="D362" i="1"/>
  <c r="D66" i="1"/>
  <c r="D776" i="1"/>
  <c r="D490" i="1"/>
  <c r="D309" i="1"/>
  <c r="D1170" i="1"/>
  <c r="D231" i="1"/>
  <c r="D1320" i="1"/>
  <c r="D1203" i="1"/>
  <c r="D264" i="1"/>
  <c r="D660" i="1"/>
  <c r="D249" i="1"/>
  <c r="D5" i="1"/>
  <c r="D1485" i="1"/>
  <c r="D1307" i="1"/>
  <c r="D905" i="1"/>
  <c r="D1469" i="1"/>
  <c r="D300" i="1"/>
  <c r="D727" i="1"/>
  <c r="D794" i="1"/>
  <c r="D1450" i="1"/>
  <c r="D764" i="1"/>
  <c r="D35" i="1"/>
  <c r="D188" i="1"/>
  <c r="D356" i="1"/>
  <c r="D279" i="1"/>
  <c r="D175" i="1"/>
  <c r="D1122" i="1"/>
  <c r="D4" i="1"/>
  <c r="D823" i="1"/>
  <c r="D237" i="1"/>
  <c r="D215" i="1"/>
  <c r="D673" i="1"/>
  <c r="D318" i="1"/>
  <c r="D975" i="1"/>
  <c r="D162" i="1"/>
  <c r="D400" i="1"/>
  <c r="D788" i="1"/>
  <c r="D521" i="1"/>
  <c r="D1358" i="1"/>
  <c r="D1343" i="1"/>
  <c r="D415" i="1"/>
  <c r="D1029" i="1"/>
  <c r="D1132" i="1"/>
  <c r="D984" i="1"/>
  <c r="D1338" i="1"/>
  <c r="D381" i="1"/>
  <c r="D1182" i="1"/>
  <c r="D181" i="1"/>
  <c r="D1110" i="1"/>
  <c r="D1169" i="1"/>
  <c r="D19" i="1"/>
  <c r="D221" i="1"/>
  <c r="D523" i="1"/>
  <c r="D347" i="1"/>
  <c r="D716" i="1"/>
  <c r="D39" i="1"/>
  <c r="D240" i="1"/>
  <c r="D678" i="1"/>
  <c r="D1184" i="1"/>
  <c r="D1292" i="1"/>
  <c r="D869" i="1"/>
  <c r="D1403" i="1"/>
  <c r="D1369" i="1"/>
  <c r="D883" i="1"/>
  <c r="D675" i="1"/>
  <c r="D881" i="1"/>
  <c r="D1287" i="1"/>
  <c r="D486" i="1"/>
  <c r="D1012" i="1"/>
  <c r="D1119" i="1"/>
  <c r="D1125" i="1"/>
  <c r="D1026" i="1"/>
  <c r="D926" i="1"/>
  <c r="D761" i="1"/>
  <c r="D180" i="1"/>
  <c r="D214" i="1"/>
  <c r="D935" i="1"/>
  <c r="D647" i="1"/>
  <c r="D1370" i="1"/>
  <c r="D657" i="1"/>
  <c r="D323" i="1"/>
  <c r="D1284" i="1"/>
  <c r="D284" i="1"/>
  <c r="D1056" i="1"/>
  <c r="D798" i="1"/>
  <c r="D305" i="1"/>
  <c r="D1393" i="1"/>
  <c r="D1045" i="1"/>
  <c r="D1233" i="1"/>
  <c r="D778" i="1"/>
  <c r="D889" i="1"/>
  <c r="D757" i="1"/>
  <c r="D584" i="1"/>
  <c r="D10" i="1"/>
  <c r="D828" i="1"/>
  <c r="D423" i="1"/>
  <c r="D1087" i="1"/>
  <c r="D784" i="1"/>
  <c r="D872" i="1"/>
  <c r="D974" i="1"/>
  <c r="D1085" i="1"/>
  <c r="D576" i="1"/>
  <c r="D1229" i="1"/>
  <c r="D787" i="1"/>
  <c r="D724" i="1"/>
  <c r="D663" i="1"/>
  <c r="D1344" i="1"/>
  <c r="D307" i="1"/>
  <c r="D350" i="1"/>
  <c r="D1195" i="1"/>
  <c r="D1286" i="1"/>
  <c r="D726" i="1"/>
  <c r="D1131" i="1"/>
  <c r="D531" i="1"/>
  <c r="D331" i="1"/>
  <c r="D1192" i="1"/>
  <c r="D699" i="1"/>
  <c r="D1082" i="1"/>
  <c r="D1075" i="1"/>
  <c r="D654" i="1"/>
  <c r="D818" i="1"/>
  <c r="D971" i="1"/>
  <c r="D614" i="1"/>
  <c r="D723" i="1"/>
  <c r="D1084" i="1"/>
  <c r="D1303" i="1"/>
  <c r="D1302" i="1"/>
  <c r="D1103" i="1"/>
  <c r="D1390" i="1"/>
  <c r="D904" i="1"/>
  <c r="D1221" i="1"/>
  <c r="D494" i="1"/>
  <c r="D1058" i="1"/>
  <c r="D161" i="1"/>
  <c r="D80" i="1"/>
  <c r="D630" i="1"/>
  <c r="D126" i="1"/>
  <c r="D337" i="1"/>
  <c r="D525" i="1"/>
  <c r="D728" i="1"/>
  <c r="D1266" i="1"/>
  <c r="D503" i="1"/>
  <c r="D69" i="1"/>
  <c r="D317" i="1"/>
  <c r="D430" i="1"/>
  <c r="D1330" i="1"/>
  <c r="F1330" i="1" s="1"/>
  <c r="D1023" i="1"/>
  <c r="D1413" i="1"/>
  <c r="D539" i="1"/>
  <c r="D308" i="1"/>
  <c r="D933" i="1"/>
  <c r="D374" i="1"/>
  <c r="D1285" i="1"/>
  <c r="D409" i="1"/>
  <c r="D1033" i="1"/>
  <c r="D165" i="1"/>
  <c r="D456" i="1"/>
  <c r="D1478" i="1"/>
  <c r="D106" i="1"/>
  <c r="D222" i="1"/>
  <c r="D147" i="1"/>
  <c r="D344" i="1"/>
  <c r="D86" i="1"/>
  <c r="D1174" i="1"/>
  <c r="D53" i="1"/>
  <c r="D1116" i="1"/>
  <c r="D954" i="1"/>
  <c r="D1088" i="1"/>
  <c r="D662" i="1"/>
  <c r="D722" i="1"/>
  <c r="D1134" i="1"/>
  <c r="D1394" i="1"/>
  <c r="D1185" i="1"/>
  <c r="D900" i="1"/>
  <c r="F900" i="1" s="1"/>
  <c r="D390" i="1"/>
  <c r="D243" i="1"/>
  <c r="D1368" i="1"/>
  <c r="D721" i="1"/>
  <c r="D464" i="1"/>
  <c r="D567" i="1"/>
  <c r="D153" i="1"/>
  <c r="D865" i="1"/>
  <c r="D575" i="1"/>
  <c r="D179" i="1"/>
  <c r="D656" i="1"/>
  <c r="D327" i="1"/>
  <c r="D896" i="1"/>
  <c r="D767" i="1"/>
  <c r="D1193" i="1"/>
  <c r="D837" i="1"/>
  <c r="D520" i="1"/>
  <c r="D272" i="1"/>
  <c r="D283" i="1"/>
  <c r="D802" i="1"/>
  <c r="D978" i="1"/>
  <c r="D185" i="1"/>
  <c r="D1016" i="1"/>
  <c r="D1115" i="1"/>
  <c r="D1022" i="1"/>
  <c r="D844" i="1"/>
  <c r="D571" i="1"/>
  <c r="D1421" i="1"/>
  <c r="F1421" i="1" s="1"/>
  <c r="D1021" i="1"/>
  <c r="D983" i="1"/>
  <c r="D812" i="1"/>
  <c r="D924" i="1"/>
  <c r="D1025" i="1"/>
  <c r="D349" i="1"/>
  <c r="D171" i="1"/>
  <c r="D578" i="1"/>
  <c r="D921" i="1"/>
  <c r="D880" i="1"/>
  <c r="D446" i="1"/>
  <c r="D299" i="1"/>
  <c r="D252" i="1"/>
  <c r="D698" i="1"/>
  <c r="D774" i="1"/>
  <c r="D725" i="1"/>
  <c r="D903" i="1"/>
  <c r="D973" i="1"/>
  <c r="D1145" i="1"/>
  <c r="D1468" i="1"/>
  <c r="D792" i="1"/>
  <c r="D546" i="1"/>
  <c r="D894" i="1"/>
  <c r="D355" i="1"/>
  <c r="D1349" i="1"/>
  <c r="D637" i="1"/>
  <c r="D560" i="1"/>
  <c r="D79" i="1"/>
  <c r="D574" i="1"/>
  <c r="D1297" i="1"/>
  <c r="D760" i="1"/>
  <c r="D1008" i="1"/>
  <c r="D1138" i="1"/>
  <c r="D1384" i="1"/>
  <c r="D1133" i="1"/>
  <c r="D1164" i="1"/>
  <c r="D957" i="1"/>
  <c r="D265" i="1"/>
  <c r="D89" i="1"/>
  <c r="D281" i="1"/>
  <c r="D607" i="1"/>
  <c r="D508" i="1"/>
  <c r="D1260" i="1"/>
  <c r="D502" i="1"/>
  <c r="D1399" i="1"/>
  <c r="D1024" i="1"/>
  <c r="D226" i="1"/>
  <c r="D1378" i="1"/>
  <c r="D1459" i="1"/>
  <c r="D1247" i="1"/>
  <c r="D1034" i="1"/>
  <c r="D687" i="1"/>
  <c r="D98" i="1"/>
  <c r="D1243" i="1"/>
  <c r="D703" i="1"/>
  <c r="D258" i="1"/>
  <c r="D815" i="1"/>
  <c r="D1381" i="1"/>
  <c r="D1163" i="1"/>
  <c r="D1425" i="1"/>
  <c r="D1278" i="1"/>
  <c r="D875" i="1"/>
  <c r="D217" i="1"/>
  <c r="D1312" i="1"/>
  <c r="D208" i="1"/>
  <c r="D28" i="1"/>
  <c r="D1007" i="1"/>
  <c r="D187" i="1"/>
  <c r="D1347" i="1"/>
  <c r="D235" i="1"/>
  <c r="D1458" i="1"/>
  <c r="D419" i="1"/>
  <c r="D557" i="1"/>
  <c r="D851" i="1"/>
  <c r="D737" i="1"/>
  <c r="D591" i="1"/>
  <c r="D1473" i="1"/>
  <c r="F1473" i="1" s="1"/>
  <c r="D248" i="1"/>
  <c r="D397" i="1"/>
  <c r="D1315" i="1"/>
  <c r="D1180" i="1"/>
  <c r="D1353" i="1"/>
  <c r="D364" i="1"/>
  <c r="D155" i="1"/>
  <c r="D518" i="1"/>
  <c r="D115" i="1"/>
  <c r="D1265" i="1"/>
  <c r="D280" i="1"/>
  <c r="D292" i="1"/>
  <c r="D1441" i="1"/>
  <c r="D88" i="1"/>
  <c r="D1155" i="1"/>
  <c r="D1167" i="1"/>
  <c r="D977" i="1"/>
  <c r="D535" i="1"/>
  <c r="D177" i="1"/>
  <c r="D622" i="1"/>
  <c r="D73" i="1"/>
  <c r="D13" i="1"/>
  <c r="D807" i="1"/>
  <c r="D600" i="1"/>
  <c r="D708" i="1"/>
  <c r="D793" i="1"/>
  <c r="D1172" i="1"/>
  <c r="D270" i="1"/>
  <c r="D1130" i="1"/>
  <c r="D259" i="1"/>
  <c r="D1454" i="1"/>
  <c r="D343" i="1"/>
  <c r="D689" i="1"/>
  <c r="D257" i="1"/>
  <c r="D1357" i="1"/>
  <c r="D655" i="1"/>
  <c r="D986" i="1"/>
  <c r="D732" i="1"/>
  <c r="D762" i="1"/>
  <c r="D650" i="1"/>
  <c r="D1121" i="1"/>
  <c r="D1463" i="1"/>
  <c r="D1242" i="1"/>
  <c r="D401" i="1"/>
  <c r="D1018" i="1"/>
  <c r="D199" i="1"/>
  <c r="D956" i="1"/>
  <c r="D204" i="1"/>
  <c r="D1074" i="1"/>
  <c r="D556" i="1"/>
  <c r="D968" i="1"/>
  <c r="D361" i="1"/>
  <c r="D75" i="1"/>
  <c r="D565" i="1"/>
  <c r="D538" i="1"/>
  <c r="D641" i="1"/>
  <c r="D1054" i="1"/>
  <c r="D128" i="1"/>
  <c r="D827" i="1"/>
  <c r="D603" i="1"/>
  <c r="D1435" i="1"/>
  <c r="D686" i="1"/>
  <c r="D1281" i="1"/>
  <c r="D746" i="1"/>
  <c r="D1181" i="1"/>
  <c r="F1181" i="1" s="1"/>
  <c r="D1294" i="1"/>
  <c r="D1414" i="1"/>
  <c r="D569" i="1"/>
  <c r="D340" i="1"/>
  <c r="D1102" i="1"/>
  <c r="D1137" i="1"/>
  <c r="D846" i="1"/>
  <c r="D429" i="1"/>
  <c r="D417" i="1"/>
  <c r="D193" i="1"/>
  <c r="D236" i="1"/>
  <c r="D1246" i="1"/>
  <c r="D1091" i="1"/>
  <c r="D1383" i="1"/>
  <c r="D1249" i="1"/>
  <c r="D1142" i="1"/>
  <c r="D1461" i="1"/>
  <c r="D936" i="1"/>
  <c r="D150" i="1"/>
  <c r="D476" i="1"/>
  <c r="D289" i="1"/>
  <c r="D702" i="1"/>
  <c r="D838" i="1"/>
  <c r="D392" i="1"/>
  <c r="D1481" i="1"/>
  <c r="D653" i="1"/>
  <c r="D580" i="1"/>
  <c r="D693" i="1"/>
  <c r="D1032" i="1"/>
  <c r="D1431" i="1"/>
  <c r="D907" i="1"/>
  <c r="D962" i="1"/>
  <c r="D1334" i="1"/>
  <c r="D184" i="1"/>
  <c r="D1445" i="1"/>
  <c r="D48" i="1"/>
  <c r="D448" i="1"/>
  <c r="D1329" i="1"/>
  <c r="D742" i="1"/>
  <c r="D532" i="1"/>
  <c r="D212" i="1"/>
  <c r="D1382" i="1"/>
  <c r="D1273" i="1"/>
  <c r="D876" i="1"/>
  <c r="D618" i="1"/>
  <c r="D910" i="1"/>
  <c r="D65" i="1"/>
  <c r="D791" i="1"/>
  <c r="D1401" i="1"/>
  <c r="D649" i="1"/>
  <c r="D1050" i="1"/>
  <c r="D136" i="1"/>
  <c r="D485" i="1"/>
  <c r="D1238" i="1"/>
  <c r="D586" i="1"/>
  <c r="D23" i="1"/>
  <c r="D783" i="1"/>
  <c r="D1168" i="1"/>
  <c r="D1389" i="1"/>
  <c r="D1112" i="1"/>
  <c r="D377" i="1"/>
  <c r="D1048" i="1"/>
  <c r="D1448" i="1"/>
  <c r="D42" i="1"/>
  <c r="D937" i="1"/>
  <c r="D239" i="1"/>
  <c r="D360" i="1"/>
  <c r="D1081" i="1"/>
  <c r="D47" i="1"/>
  <c r="D559" i="1"/>
  <c r="D408" i="1"/>
  <c r="D463" i="1"/>
  <c r="D443" i="1"/>
  <c r="D911" i="1"/>
  <c r="D1443" i="1"/>
  <c r="D919" i="1"/>
  <c r="D315" i="1"/>
  <c r="D597" i="1"/>
  <c r="D920" i="1"/>
  <c r="D801" i="1"/>
  <c r="D684" i="1"/>
  <c r="D825" i="1"/>
  <c r="D652" i="1"/>
  <c r="D785" i="1"/>
  <c r="D304" i="1"/>
  <c r="D54" i="1"/>
  <c r="D146" i="1"/>
  <c r="D46" i="1"/>
  <c r="D68" i="1"/>
  <c r="D391" i="1"/>
  <c r="D595" i="1"/>
  <c r="D1306" i="1"/>
  <c r="D659" i="1"/>
  <c r="D916" i="1"/>
  <c r="D950" i="1"/>
  <c r="D1005" i="1"/>
  <c r="D348" i="1"/>
  <c r="D358" i="1"/>
  <c r="D1051" i="1"/>
  <c r="D1038" i="1"/>
  <c r="D517" i="1"/>
  <c r="D1224" i="1"/>
  <c r="D955" i="1"/>
  <c r="D425" i="1"/>
  <c r="D473" i="1"/>
  <c r="D336" i="1"/>
  <c r="D56" i="1"/>
  <c r="D741" i="1"/>
  <c r="D999" i="1"/>
  <c r="D472" i="1"/>
  <c r="D489" i="1"/>
  <c r="D534" i="1"/>
  <c r="D1258" i="1"/>
  <c r="D107" i="1"/>
  <c r="D1020" i="1"/>
  <c r="D821" i="1"/>
  <c r="D1241" i="1"/>
  <c r="D1042" i="1"/>
  <c r="D220" i="1"/>
  <c r="D1202" i="1"/>
  <c r="D1120" i="1"/>
  <c r="D1340" i="1"/>
  <c r="D1432" i="1"/>
  <c r="D1477" i="1"/>
  <c r="D431" i="1"/>
  <c r="D530" i="1"/>
  <c r="D183" i="1"/>
  <c r="D720" i="1"/>
  <c r="D1420" i="1"/>
  <c r="D1319" i="1"/>
  <c r="D1352" i="1"/>
  <c r="D433" i="1"/>
  <c r="D860" i="1"/>
  <c r="D925" i="1"/>
  <c r="D770" i="1"/>
  <c r="D960" i="1"/>
  <c r="D1093" i="1"/>
  <c r="D213" i="1"/>
  <c r="D140" i="1"/>
  <c r="D1123" i="1"/>
  <c r="D1080" i="1"/>
  <c r="D1157" i="1"/>
  <c r="D895" i="1"/>
  <c r="D811" i="1"/>
  <c r="D773" i="1"/>
  <c r="D623" i="1"/>
  <c r="D1104" i="1"/>
  <c r="D704" i="1"/>
  <c r="D566" i="1"/>
  <c r="D1162" i="1"/>
  <c r="D109" i="1"/>
  <c r="D553" i="1"/>
  <c r="D759" i="1"/>
  <c r="D620" i="1"/>
  <c r="D1293" i="1"/>
  <c r="D1400" i="1"/>
  <c r="D845" i="1"/>
  <c r="D820" i="1"/>
  <c r="D1083" i="1"/>
  <c r="D245" i="1"/>
  <c r="D1096" i="1"/>
  <c r="D800" i="1"/>
  <c r="D7" i="1"/>
  <c r="D848" i="1"/>
  <c r="D949" i="1"/>
  <c r="D543" i="1"/>
  <c r="D628" i="1"/>
  <c r="D414" i="1"/>
  <c r="D172" i="1"/>
  <c r="D646" i="1"/>
  <c r="D965" i="1"/>
  <c r="D606" i="1"/>
  <c r="D1440" i="1"/>
  <c r="D1109" i="1"/>
  <c r="D631" i="1"/>
  <c r="D436" i="1"/>
  <c r="D868" i="1"/>
  <c r="D634" i="1"/>
  <c r="D1487" i="1"/>
  <c r="D712" i="1"/>
  <c r="D537" i="1"/>
  <c r="D424" i="1"/>
  <c r="D1426" i="1"/>
  <c r="D1212" i="1"/>
  <c r="D291" i="1"/>
  <c r="D268" i="1"/>
  <c r="D224" i="1"/>
  <c r="D1356" i="1"/>
  <c r="D365" i="1"/>
  <c r="D275" i="1"/>
  <c r="D915" i="1"/>
  <c r="D1037" i="1"/>
  <c r="D399" i="1"/>
  <c r="D1290" i="1"/>
  <c r="D1442" i="1"/>
  <c r="D1140" i="1"/>
  <c r="D685" i="1"/>
  <c r="D754" i="1"/>
  <c r="D498" i="1"/>
  <c r="D1331" i="1"/>
  <c r="D749" i="1"/>
  <c r="D1419" i="1"/>
  <c r="D668" i="1"/>
  <c r="D831" i="1"/>
  <c r="D1073" i="1"/>
  <c r="D888" i="1"/>
  <c r="D1470" i="1"/>
  <c r="D1089" i="1"/>
  <c r="D38" i="1"/>
  <c r="D947" i="1"/>
  <c r="D1457" i="1"/>
  <c r="D1176" i="1"/>
  <c r="D263" i="1"/>
  <c r="D94" i="1"/>
  <c r="D482" i="1"/>
  <c r="D748" i="1"/>
  <c r="D1456" i="1"/>
  <c r="D160" i="1"/>
  <c r="D747" i="1"/>
  <c r="D1361" i="1"/>
  <c r="D72" i="1"/>
  <c r="D1079" i="1"/>
  <c r="D550" i="1"/>
  <c r="D1062" i="1"/>
  <c r="D602" i="1"/>
  <c r="D542" i="1"/>
  <c r="D1127" i="1"/>
  <c r="D1101" i="1"/>
  <c r="D357" i="1"/>
  <c r="D1475" i="1"/>
  <c r="D405" i="1"/>
  <c r="D114" i="1"/>
  <c r="D121" i="1"/>
  <c r="D125" i="1"/>
  <c r="D579" i="1"/>
  <c r="D790" i="1"/>
  <c r="D500" i="1"/>
  <c r="D1277" i="1"/>
  <c r="D1305" i="1"/>
  <c r="D1097" i="1"/>
  <c r="D1363" i="1"/>
  <c r="D506" i="1"/>
  <c r="D969" i="1"/>
  <c r="D879" i="1"/>
  <c r="D1428" i="1"/>
  <c r="D893" i="1"/>
  <c r="D993" i="1"/>
  <c r="D1036" i="1"/>
  <c r="D293" i="1"/>
  <c r="D1046" i="1"/>
  <c r="D871" i="1"/>
  <c r="D982" i="1"/>
  <c r="D1006" i="1"/>
  <c r="D736" i="1"/>
  <c r="D1392" i="1"/>
  <c r="D1240" i="1"/>
  <c r="D120" i="1"/>
  <c r="D333" i="1"/>
  <c r="D25" i="1"/>
  <c r="D887" i="1"/>
  <c r="D201" i="1"/>
  <c r="D234" i="1"/>
  <c r="D287" i="1"/>
  <c r="D1067" i="1"/>
  <c r="D980" i="1"/>
  <c r="D396" i="1"/>
  <c r="D422" i="1"/>
  <c r="D455" i="1"/>
  <c r="D1447" i="1"/>
  <c r="D1216" i="1"/>
  <c r="D410" i="1"/>
  <c r="D1313" i="1"/>
  <c r="D1467" i="1"/>
  <c r="D1452" i="1"/>
  <c r="D271" i="1"/>
  <c r="D717" i="1"/>
  <c r="D583" i="1"/>
  <c r="D858" i="1"/>
  <c r="D756" i="1"/>
  <c r="D491" i="1"/>
  <c r="D157" i="1"/>
  <c r="D1264" i="1"/>
  <c r="D61" i="1"/>
  <c r="D1166" i="1"/>
  <c r="D1227" i="1"/>
  <c r="D891" i="1"/>
  <c r="D570" i="1"/>
  <c r="D1177" i="1"/>
  <c r="D22" i="1"/>
  <c r="D407" i="1"/>
  <c r="D198" i="1"/>
  <c r="D1251" i="1"/>
  <c r="D504" i="1"/>
  <c r="D545" i="1"/>
  <c r="D739" i="1"/>
  <c r="D605" i="1"/>
  <c r="D133" i="1"/>
  <c r="D589" i="1"/>
  <c r="D1201" i="1"/>
  <c r="D402" i="1"/>
  <c r="D939" i="1"/>
  <c r="D478" i="1"/>
  <c r="D1301" i="1"/>
  <c r="D1015" i="1"/>
  <c r="D1186" i="1"/>
  <c r="D462" i="1"/>
  <c r="D230" i="1"/>
  <c r="D799" i="1"/>
  <c r="D467" i="1"/>
  <c r="D1256" i="1"/>
  <c r="D278" i="1"/>
  <c r="D1189" i="1"/>
  <c r="D87" i="1"/>
  <c r="D21" i="1"/>
  <c r="D588" i="1"/>
  <c r="D1000" i="1"/>
  <c r="D640" i="1"/>
  <c r="D132" i="1"/>
  <c r="D404" i="1"/>
  <c r="D1208" i="1"/>
  <c r="D477" i="1"/>
  <c r="D995" i="1"/>
  <c r="D274" i="1"/>
  <c r="D1236" i="1"/>
  <c r="D1214" i="1"/>
  <c r="D131" i="1"/>
  <c r="D744" i="1"/>
  <c r="D1244" i="1"/>
  <c r="D445" i="1"/>
  <c r="D9" i="1"/>
  <c r="D909" i="1"/>
  <c r="D1108" i="1"/>
  <c r="D200" i="1"/>
  <c r="D541" i="1"/>
  <c r="D714" i="1"/>
  <c r="D352" i="1"/>
  <c r="D808" i="1"/>
  <c r="D1198" i="1"/>
  <c r="D1339" i="1"/>
  <c r="D735" i="1"/>
  <c r="D633" i="1"/>
  <c r="D1148" i="1"/>
  <c r="D1289" i="1"/>
  <c r="D12" i="1"/>
  <c r="D1341" i="1"/>
  <c r="D985" i="1"/>
  <c r="D1407" i="1"/>
  <c r="D143" i="1"/>
  <c r="D251" i="1"/>
  <c r="D711" i="1"/>
  <c r="D371" i="1"/>
  <c r="D49" i="1"/>
  <c r="D158" i="1"/>
  <c r="D666" i="1"/>
  <c r="D1282" i="1"/>
  <c r="D370" i="1"/>
  <c r="D843" i="1"/>
  <c r="D1107" i="1"/>
  <c r="D207" i="1"/>
  <c r="D31" i="1"/>
  <c r="D769" i="1"/>
  <c r="D667" i="1"/>
  <c r="D892" i="1"/>
  <c r="D1380" i="1"/>
  <c r="D906" i="1"/>
  <c r="D195" i="1"/>
  <c r="D1324" i="1"/>
  <c r="D395" i="1"/>
  <c r="D1041" i="1"/>
  <c r="D1175" i="1"/>
  <c r="D1484" i="1"/>
  <c r="D1228" i="1"/>
  <c r="D763" i="1"/>
  <c r="D148" i="1"/>
  <c r="D1262" i="1"/>
  <c r="D314" i="1"/>
  <c r="D1129" i="1"/>
  <c r="D1207" i="1"/>
  <c r="D223" i="1"/>
  <c r="D943" i="1"/>
  <c r="D1053" i="1"/>
  <c r="D705" i="1"/>
  <c r="D1194" i="1"/>
  <c r="D1350" i="1"/>
  <c r="D752" i="1"/>
  <c r="D928" i="1"/>
  <c r="D33" i="1"/>
  <c r="D1430" i="1"/>
  <c r="D1065" i="1"/>
  <c r="D447" i="1"/>
  <c r="D1171" i="1"/>
  <c r="D375" i="1"/>
  <c r="D269" i="1"/>
  <c r="D1480" i="1"/>
  <c r="D496" i="1"/>
  <c r="D119" i="1"/>
  <c r="D1360" i="1"/>
  <c r="D1388" i="1"/>
  <c r="D286" i="1"/>
  <c r="D1063" i="1"/>
  <c r="D385" i="1"/>
  <c r="D1280" i="1"/>
  <c r="D145" i="1"/>
  <c r="D1160" i="1"/>
  <c r="D373" i="1"/>
  <c r="D1267" i="1"/>
  <c r="D247" i="1"/>
  <c r="D8" i="1"/>
  <c r="D1254" i="1"/>
  <c r="D29" i="1"/>
  <c r="D421" i="1"/>
  <c r="D856" i="1"/>
  <c r="D664" i="1"/>
  <c r="D1217" i="1"/>
  <c r="D412" i="1"/>
  <c r="D730" i="1"/>
  <c r="D30" i="1"/>
  <c r="D416" i="1"/>
  <c r="D118" i="1"/>
  <c r="D322" i="1"/>
  <c r="D480" i="1"/>
  <c r="D1275" i="1"/>
  <c r="D74" i="1"/>
  <c r="D426" i="1"/>
  <c r="D627" i="1"/>
  <c r="D753" i="1"/>
  <c r="D658" i="1"/>
  <c r="D914" i="1"/>
  <c r="D912" i="1"/>
  <c r="D677" i="1"/>
  <c r="D1231" i="1"/>
  <c r="D632" i="1"/>
  <c r="D112" i="1"/>
  <c r="D612" i="1"/>
  <c r="D923" i="1"/>
  <c r="D514" i="1"/>
  <c r="D701" i="1"/>
  <c r="D297" i="1"/>
  <c r="D899" i="1"/>
  <c r="D420" i="1"/>
  <c r="D643" i="1"/>
  <c r="D15" i="1"/>
  <c r="D1159" i="1"/>
  <c r="D441" i="1"/>
  <c r="D874" i="1"/>
  <c r="D797" i="1"/>
  <c r="D1379" i="1"/>
  <c r="D1462" i="1"/>
  <c r="D1095" i="1"/>
  <c r="D813" i="1"/>
  <c r="D1250" i="1"/>
  <c r="D1439" i="1"/>
  <c r="D461" i="1"/>
  <c r="C1488" i="1"/>
  <c r="F21" i="1" l="1"/>
  <c r="F1063" i="1"/>
  <c r="F1238" i="1"/>
  <c r="F1186" i="1"/>
  <c r="F1407" i="1"/>
  <c r="F759" i="1"/>
  <c r="F1016" i="1"/>
  <c r="F972" i="1"/>
  <c r="F1185" i="1"/>
  <c r="F1287" i="1"/>
  <c r="F823" i="1"/>
  <c r="F937" i="1"/>
  <c r="F1120" i="1"/>
  <c r="F979" i="1"/>
  <c r="F1367" i="1"/>
  <c r="F1251" i="1"/>
  <c r="F1102" i="1"/>
  <c r="F195" i="1"/>
  <c r="F843" i="1"/>
  <c r="F1392" i="1"/>
  <c r="F819" i="1"/>
  <c r="F1210" i="1"/>
  <c r="F1379" i="1"/>
  <c r="F915" i="1"/>
  <c r="F957" i="1"/>
  <c r="F806" i="1"/>
  <c r="F694" i="1"/>
  <c r="F882" i="1"/>
  <c r="F1408" i="1"/>
  <c r="F707" i="1"/>
  <c r="F1092" i="1"/>
  <c r="F807" i="1"/>
  <c r="F567" i="1"/>
  <c r="F778" i="1"/>
  <c r="F1338" i="1"/>
  <c r="F1469" i="1"/>
  <c r="F804" i="1"/>
  <c r="F57" i="1"/>
  <c r="F1252" i="1"/>
  <c r="F81" i="1"/>
  <c r="F1366" i="1"/>
  <c r="F1418" i="1"/>
  <c r="F1354" i="1"/>
  <c r="F886" i="1"/>
  <c r="F1323" i="1"/>
  <c r="F885" i="1"/>
  <c r="F1410" i="1"/>
  <c r="F1380" i="1"/>
  <c r="F1448" i="1"/>
  <c r="F1029" i="1"/>
  <c r="F151" i="1"/>
  <c r="F249" i="1"/>
  <c r="F1269" i="1"/>
  <c r="F1257" i="1"/>
  <c r="F1009" i="1"/>
  <c r="F55" i="1"/>
  <c r="F1472" i="1"/>
  <c r="F369" i="1"/>
  <c r="F951" i="1"/>
  <c r="F481" i="1"/>
  <c r="F620" i="1"/>
  <c r="F1382" i="1"/>
  <c r="F429" i="1"/>
  <c r="F1435" i="1"/>
  <c r="F1242" i="1"/>
  <c r="F155" i="1"/>
  <c r="F591" i="1"/>
  <c r="F187" i="1"/>
  <c r="F1459" i="1"/>
  <c r="F637" i="1"/>
  <c r="F1022" i="1"/>
  <c r="F1394" i="1"/>
  <c r="F147" i="1"/>
  <c r="F337" i="1"/>
  <c r="F1103" i="1"/>
  <c r="F1075" i="1"/>
  <c r="F757" i="1"/>
  <c r="F1153" i="1"/>
  <c r="F43" i="1"/>
  <c r="F387" i="1"/>
  <c r="F1434" i="1"/>
  <c r="F1427" i="1"/>
  <c r="F102" i="1"/>
  <c r="F1076" i="1"/>
  <c r="F615" i="1"/>
  <c r="F966" i="1"/>
  <c r="F1409" i="1"/>
  <c r="F378" i="1"/>
  <c r="F511" i="1"/>
  <c r="F867" i="1"/>
  <c r="F611" i="1"/>
  <c r="F1446" i="1"/>
  <c r="F1255" i="1"/>
  <c r="F262" i="1"/>
  <c r="F1444" i="1"/>
  <c r="F1318" i="1"/>
  <c r="F901" i="1"/>
  <c r="F441" i="1"/>
  <c r="F1430" i="1"/>
  <c r="F251" i="1"/>
  <c r="F287" i="1"/>
  <c r="F1470" i="1"/>
  <c r="F74" i="1"/>
  <c r="F1160" i="1"/>
  <c r="F1447" i="1"/>
  <c r="F827" i="1"/>
  <c r="F908" i="1"/>
  <c r="F1191" i="1"/>
  <c r="F693" i="1"/>
  <c r="F343" i="1"/>
  <c r="F228" i="1"/>
  <c r="F492" i="1"/>
  <c r="F186" i="1"/>
  <c r="F1335" i="1"/>
  <c r="F72" i="1"/>
  <c r="F1021" i="1"/>
  <c r="F1169" i="1"/>
  <c r="F301" i="1"/>
  <c r="F795" i="1"/>
  <c r="F487" i="1"/>
  <c r="F1228" i="1"/>
  <c r="F491" i="1"/>
  <c r="F910" i="1"/>
  <c r="F1130" i="1"/>
  <c r="F397" i="1"/>
  <c r="F1278" i="1"/>
  <c r="F1023" i="1"/>
  <c r="F576" i="1"/>
  <c r="F1184" i="1"/>
  <c r="F35" i="1"/>
  <c r="F319" i="1"/>
  <c r="F1300" i="1"/>
  <c r="F1471" i="1"/>
  <c r="F850" i="1"/>
  <c r="F1043" i="1"/>
  <c r="F1386" i="1"/>
  <c r="F1415" i="1"/>
  <c r="F1234" i="1"/>
  <c r="F898" i="1"/>
  <c r="F14" i="1"/>
  <c r="F594" i="1"/>
  <c r="F332" i="1"/>
  <c r="F735" i="1"/>
  <c r="F1400" i="1"/>
  <c r="F597" i="1"/>
  <c r="F559" i="1"/>
  <c r="F618" i="1"/>
  <c r="F746" i="1"/>
  <c r="F1425" i="1"/>
  <c r="F390" i="1"/>
  <c r="F648" i="1"/>
  <c r="F938" i="1"/>
  <c r="F1118" i="1"/>
  <c r="F1348" i="1"/>
  <c r="F729" i="1"/>
  <c r="F996" i="1"/>
  <c r="F970" i="1"/>
  <c r="F779" i="1"/>
  <c r="F190" i="1"/>
  <c r="F789" i="1"/>
  <c r="F493" i="1"/>
  <c r="F613" i="1"/>
  <c r="F1480" i="1"/>
  <c r="F443" i="1"/>
  <c r="F1233" i="1"/>
  <c r="F984" i="1"/>
  <c r="F803" i="1"/>
  <c r="F51" i="1"/>
  <c r="F1305" i="1"/>
  <c r="F1352" i="1"/>
  <c r="F983" i="1"/>
  <c r="F1161" i="1"/>
  <c r="F666" i="1"/>
  <c r="F133" i="1"/>
  <c r="F1037" i="1"/>
  <c r="F1454" i="1"/>
  <c r="F79" i="1"/>
  <c r="F1088" i="1"/>
  <c r="F188" i="1"/>
  <c r="F439" i="1"/>
  <c r="F1220" i="1"/>
  <c r="F608" i="1"/>
  <c r="F944" i="1"/>
  <c r="F416" i="1"/>
  <c r="F1339" i="1"/>
  <c r="F1428" i="1"/>
  <c r="F1127" i="1"/>
  <c r="F634" i="1"/>
  <c r="F704" i="1"/>
  <c r="F1093" i="1"/>
  <c r="F1142" i="1"/>
  <c r="F193" i="1"/>
  <c r="F1281" i="1"/>
  <c r="F655" i="1"/>
  <c r="F535" i="1"/>
  <c r="F1034" i="1"/>
  <c r="F1384" i="1"/>
  <c r="F1145" i="1"/>
  <c r="F1116" i="1"/>
  <c r="F1195" i="1"/>
  <c r="F1012" i="1"/>
  <c r="F1358" i="1"/>
  <c r="F215" i="1"/>
  <c r="F1450" i="1"/>
  <c r="F383" i="1"/>
  <c r="F225" i="1"/>
  <c r="F1436" i="1"/>
  <c r="F780" i="1"/>
  <c r="F866" i="1"/>
  <c r="F855" i="1"/>
  <c r="F835" i="1"/>
  <c r="F988" i="1"/>
  <c r="F1322" i="1"/>
  <c r="F1069" i="1"/>
  <c r="F536" i="1"/>
  <c r="F427" i="1"/>
  <c r="F692" i="1"/>
  <c r="F379" i="1"/>
  <c r="F1144" i="1"/>
  <c r="F997" i="1"/>
  <c r="F1047" i="1"/>
  <c r="F1482" i="1"/>
  <c r="F211" i="1"/>
  <c r="F923" i="1"/>
  <c r="F1065" i="1"/>
  <c r="F207" i="1"/>
  <c r="F711" i="1"/>
  <c r="F995" i="1"/>
  <c r="F1227" i="1"/>
  <c r="F1067" i="1"/>
  <c r="F879" i="1"/>
  <c r="F1089" i="1"/>
  <c r="F868" i="1"/>
  <c r="F1104" i="1"/>
  <c r="F417" i="1"/>
  <c r="F686" i="1"/>
  <c r="F518" i="1"/>
  <c r="F1347" i="1"/>
  <c r="F973" i="1"/>
  <c r="F865" i="1"/>
  <c r="F776" i="1"/>
  <c r="F1219" i="1"/>
  <c r="F1460" i="1"/>
  <c r="F562" i="1"/>
  <c r="F1288" i="1"/>
  <c r="F1173" i="1"/>
  <c r="F330" i="1"/>
  <c r="F359" i="1"/>
  <c r="F709" i="1"/>
  <c r="F1139" i="1"/>
  <c r="F1304" i="1"/>
  <c r="F671" i="1"/>
  <c r="F71" i="1"/>
  <c r="F1267" i="1"/>
  <c r="F107" i="1"/>
  <c r="F1121" i="1"/>
  <c r="F1302" i="1"/>
  <c r="F381" i="1"/>
  <c r="F635" i="1"/>
  <c r="F306" i="1"/>
  <c r="F253" i="1"/>
  <c r="F406" i="1"/>
  <c r="F1396" i="1"/>
  <c r="F1209" i="1"/>
  <c r="F1040" i="1"/>
  <c r="F1349" i="1"/>
  <c r="F362" i="1"/>
  <c r="F33" i="1"/>
  <c r="F871" i="1"/>
  <c r="F263" i="1"/>
  <c r="F860" i="1"/>
  <c r="F1306" i="1"/>
  <c r="F1389" i="1"/>
  <c r="F1091" i="1"/>
  <c r="F1174" i="1"/>
  <c r="F1303" i="1"/>
  <c r="F926" i="1"/>
  <c r="F32" i="1"/>
  <c r="F515" i="1"/>
  <c r="F203" i="1"/>
  <c r="F1276" i="1"/>
  <c r="F1002" i="1"/>
  <c r="F457" i="1"/>
  <c r="F1039" i="1"/>
  <c r="F111" i="1"/>
  <c r="F967" i="1"/>
  <c r="F555" i="1"/>
  <c r="F981" i="1"/>
  <c r="F1351" i="1"/>
  <c r="F1336" i="1"/>
  <c r="F255" i="1"/>
  <c r="F418" i="1"/>
  <c r="F940" i="1"/>
  <c r="F884" i="1"/>
  <c r="F458" i="1"/>
  <c r="F840" i="1"/>
  <c r="F609" i="1"/>
  <c r="F1052" i="1"/>
  <c r="F1090" i="1"/>
  <c r="F589" i="1"/>
  <c r="F517" i="1"/>
  <c r="F958" i="1"/>
  <c r="F303" i="1"/>
  <c r="F669" i="1"/>
  <c r="F1486" i="1"/>
  <c r="F1066" i="1"/>
  <c r="F1157" i="1"/>
  <c r="F824" i="1"/>
  <c r="F687" i="1"/>
  <c r="F95" i="1"/>
  <c r="F706" i="1"/>
  <c r="F1397" i="1"/>
  <c r="F683" i="1"/>
  <c r="F358" i="1"/>
  <c r="F590" i="1"/>
  <c r="F227" i="1"/>
  <c r="F1402" i="1"/>
  <c r="F170" i="1"/>
  <c r="F1370" i="1"/>
  <c r="F156" i="1"/>
  <c r="F1457" i="1"/>
  <c r="F936" i="1"/>
  <c r="F177" i="1"/>
  <c r="F1458" i="1"/>
  <c r="F880" i="1"/>
  <c r="F1055" i="1"/>
  <c r="F897" i="1"/>
  <c r="F479" i="1"/>
  <c r="F577" i="1"/>
  <c r="F998" i="1"/>
  <c r="F1254" i="1"/>
  <c r="F1484" i="1"/>
  <c r="F646" i="1"/>
  <c r="F764" i="1"/>
  <c r="F1100" i="1"/>
  <c r="F1377" i="1"/>
  <c r="F959" i="1"/>
  <c r="F763" i="1"/>
  <c r="F914" i="1"/>
  <c r="F633" i="1"/>
  <c r="F462" i="1"/>
  <c r="F741" i="1"/>
  <c r="F1316" i="1"/>
  <c r="F229" i="1"/>
  <c r="F1274" i="1"/>
  <c r="F1152" i="1"/>
  <c r="F18" i="1"/>
  <c r="F1064" i="1"/>
  <c r="F302" i="1"/>
  <c r="F286" i="1"/>
  <c r="F1053" i="1"/>
  <c r="F1241" i="1"/>
  <c r="F1481" i="1"/>
  <c r="F1461" i="1"/>
  <c r="F248" i="1"/>
  <c r="F571" i="1"/>
  <c r="F1286" i="1"/>
  <c r="F1433" i="1"/>
  <c r="F1270" i="1"/>
  <c r="F1239" i="1"/>
  <c r="F534" i="1"/>
  <c r="F175" i="1"/>
  <c r="F1439" i="1"/>
  <c r="F412" i="1"/>
  <c r="F119" i="1"/>
  <c r="F939" i="1"/>
  <c r="F1166" i="1"/>
  <c r="F1006" i="1"/>
  <c r="F125" i="1"/>
  <c r="F482" i="1"/>
  <c r="F1140" i="1"/>
  <c r="F224" i="1"/>
  <c r="F773" i="1"/>
  <c r="F925" i="1"/>
  <c r="F1432" i="1"/>
  <c r="F1207" i="1"/>
  <c r="F1107" i="1"/>
  <c r="F143" i="1"/>
  <c r="F858" i="1"/>
  <c r="F234" i="1"/>
  <c r="F506" i="1"/>
  <c r="F916" i="1"/>
  <c r="F1050" i="1"/>
  <c r="F607" i="1"/>
  <c r="F374" i="1"/>
  <c r="F889" i="1"/>
  <c r="F180" i="1"/>
  <c r="F1476" i="1"/>
  <c r="F290" i="1"/>
  <c r="F1027" i="1"/>
  <c r="F52" i="1"/>
  <c r="F20" i="1"/>
  <c r="F233" i="1"/>
  <c r="F1149" i="1"/>
  <c r="F1423" i="1"/>
  <c r="F948" i="1"/>
  <c r="F1261" i="1"/>
  <c r="F15" i="1"/>
  <c r="F1217" i="1"/>
  <c r="F445" i="1"/>
  <c r="F982" i="1"/>
  <c r="F602" i="1"/>
  <c r="F603" i="1"/>
  <c r="F1353" i="1"/>
  <c r="F725" i="1"/>
  <c r="F106" i="1"/>
  <c r="F699" i="1"/>
  <c r="F872" i="1"/>
  <c r="F675" i="1"/>
  <c r="F300" i="1"/>
  <c r="F930" i="1"/>
  <c r="F1245" i="1"/>
  <c r="F335" i="1"/>
  <c r="F1222" i="1"/>
  <c r="F435" i="1"/>
  <c r="F1333" i="1"/>
  <c r="F210" i="1"/>
  <c r="F1387" i="1"/>
  <c r="F465" i="1"/>
  <c r="F1231" i="1"/>
  <c r="F352" i="1"/>
  <c r="F1264" i="1"/>
  <c r="F1246" i="1"/>
  <c r="F1180" i="1"/>
  <c r="F161" i="1"/>
  <c r="F1284" i="1"/>
  <c r="F523" i="1"/>
  <c r="F16" i="1"/>
  <c r="F554" i="1"/>
  <c r="F209" i="1"/>
  <c r="F1342" i="1"/>
  <c r="F169" i="1"/>
  <c r="F674" i="1"/>
  <c r="F587" i="1"/>
  <c r="F625" i="1"/>
  <c r="F636" i="1"/>
  <c r="F1106" i="1"/>
  <c r="F1113" i="1"/>
  <c r="F420" i="1"/>
  <c r="F1262" i="1"/>
  <c r="F539" i="1"/>
  <c r="F1045" i="1"/>
  <c r="F1403" i="1"/>
  <c r="F279" i="1"/>
  <c r="F276" i="1"/>
  <c r="F254" i="1"/>
  <c r="F1337" i="1"/>
  <c r="F929" i="1"/>
  <c r="F745" i="1"/>
  <c r="F328" i="1"/>
  <c r="F927" i="1"/>
  <c r="F260" i="1"/>
  <c r="F1205" i="1"/>
  <c r="F1154" i="1"/>
  <c r="F1308" i="1"/>
  <c r="F1359" i="1"/>
  <c r="F677" i="1"/>
  <c r="F856" i="1"/>
  <c r="F148" i="1"/>
  <c r="F541" i="1"/>
  <c r="F640" i="1"/>
  <c r="F25" i="1"/>
  <c r="F1277" i="1"/>
  <c r="F1475" i="1"/>
  <c r="F606" i="1"/>
  <c r="F820" i="1"/>
  <c r="F1080" i="1"/>
  <c r="F1319" i="1"/>
  <c r="F472" i="1"/>
  <c r="F684" i="1"/>
  <c r="F23" i="1"/>
  <c r="F448" i="1"/>
  <c r="F150" i="1"/>
  <c r="F1414" i="1"/>
  <c r="F1054" i="1"/>
  <c r="F292" i="1"/>
  <c r="F557" i="1"/>
  <c r="F98" i="1"/>
  <c r="F502" i="1"/>
  <c r="F299" i="1"/>
  <c r="F662" i="1"/>
  <c r="F494" i="1"/>
  <c r="F531" i="1"/>
  <c r="F787" i="1"/>
  <c r="F657" i="1"/>
  <c r="F869" i="1"/>
  <c r="F19" i="1"/>
  <c r="F356" i="1"/>
  <c r="F1485" i="1"/>
  <c r="F231" i="1"/>
  <c r="F713" i="1"/>
  <c r="F76" i="1"/>
  <c r="F1466" i="1"/>
  <c r="F202" i="1"/>
  <c r="F718" i="1"/>
  <c r="F695" i="1"/>
  <c r="F50" i="1"/>
  <c r="F460" i="1"/>
  <c r="F469" i="1"/>
  <c r="F434" i="1"/>
  <c r="F1197" i="1"/>
  <c r="F178" i="1"/>
  <c r="F96" i="1"/>
  <c r="F931" i="1"/>
  <c r="F17" i="1"/>
  <c r="F1199" i="1"/>
  <c r="F1395" i="1"/>
  <c r="F1332" i="1"/>
  <c r="F558" i="1"/>
  <c r="F1044" i="1"/>
  <c r="F661" i="1"/>
  <c r="F592" i="1"/>
  <c r="F1124" i="1"/>
  <c r="F64" i="1"/>
  <c r="F182" i="1"/>
  <c r="F37" i="1"/>
  <c r="F568" i="1"/>
  <c r="F507" i="1"/>
  <c r="F1126" i="1"/>
  <c r="F682" i="1"/>
  <c r="F805" i="1"/>
  <c r="F105" i="1"/>
  <c r="F738" i="1"/>
  <c r="F58" i="1"/>
  <c r="F581" i="1"/>
  <c r="F364" i="1"/>
  <c r="F126" i="1"/>
  <c r="F1056" i="1"/>
  <c r="F232" i="1"/>
  <c r="F36" i="1"/>
  <c r="F1317" i="1"/>
  <c r="F941" i="1"/>
  <c r="F112" i="1"/>
  <c r="F1129" i="1"/>
  <c r="F1442" i="1"/>
  <c r="F811" i="1"/>
  <c r="F289" i="1"/>
  <c r="F665" i="1"/>
  <c r="F755" i="1"/>
  <c r="F376" i="1"/>
  <c r="F1201" i="1"/>
  <c r="F1046" i="1"/>
  <c r="F1176" i="1"/>
  <c r="F245" i="1"/>
  <c r="F955" i="1"/>
  <c r="F1168" i="1"/>
  <c r="F340" i="1"/>
  <c r="F1243" i="1"/>
  <c r="F162" i="1"/>
  <c r="F743" i="1"/>
  <c r="F832" i="1"/>
  <c r="F715" i="1"/>
  <c r="F311" i="1"/>
  <c r="F271" i="1"/>
  <c r="F1426" i="1"/>
  <c r="F1224" i="1"/>
  <c r="F574" i="1"/>
  <c r="F723" i="1"/>
  <c r="F1125" i="1"/>
  <c r="F1183" i="1"/>
  <c r="F710" i="1"/>
  <c r="F619" i="1"/>
  <c r="F1404" i="1"/>
  <c r="F697" i="1"/>
  <c r="F629" i="1"/>
  <c r="F953" i="1"/>
  <c r="F892" i="1"/>
  <c r="F1214" i="1"/>
  <c r="F1420" i="1"/>
  <c r="F999" i="1"/>
  <c r="F1131" i="1"/>
  <c r="F318" i="1"/>
  <c r="F321" i="1"/>
  <c r="F174" i="1"/>
  <c r="F601" i="1"/>
  <c r="F585" i="1"/>
  <c r="F1310" i="1"/>
  <c r="F250" i="1"/>
  <c r="F304" i="1"/>
  <c r="F846" i="1"/>
  <c r="F1463" i="1"/>
  <c r="F737" i="1"/>
  <c r="F349" i="1"/>
  <c r="F767" i="1"/>
  <c r="F222" i="1"/>
  <c r="F1082" i="1"/>
  <c r="F1182" i="1"/>
  <c r="F451" i="1"/>
  <c r="F1268" i="1"/>
  <c r="F1364" i="1"/>
  <c r="F41" i="1"/>
  <c r="F1223" i="1"/>
  <c r="F1077" i="1"/>
  <c r="F829" i="1"/>
  <c r="F1327" i="1"/>
  <c r="F836" i="1"/>
  <c r="F810" i="1"/>
  <c r="F1283" i="1"/>
  <c r="F453" i="1"/>
  <c r="F841" i="1"/>
  <c r="F61" i="1"/>
  <c r="F121" i="1"/>
  <c r="F268" i="1"/>
  <c r="F968" i="1"/>
  <c r="F1155" i="1"/>
  <c r="F851" i="1"/>
  <c r="F28" i="1"/>
  <c r="F1378" i="1"/>
  <c r="F281" i="1"/>
  <c r="F1025" i="1"/>
  <c r="F53" i="1"/>
  <c r="F933" i="1"/>
  <c r="F1344" i="1"/>
  <c r="F761" i="1"/>
  <c r="F716" i="1"/>
  <c r="F4" i="1"/>
  <c r="F1086" i="1"/>
  <c r="F1178" i="1"/>
  <c r="F822" i="1"/>
  <c r="F334" i="1"/>
  <c r="F144" i="1"/>
  <c r="F512" i="1"/>
  <c r="F621" i="1"/>
  <c r="F1111" i="1"/>
  <c r="F751" i="1"/>
  <c r="F604" i="1"/>
  <c r="F610" i="1"/>
  <c r="F1365" i="1"/>
  <c r="F83" i="1"/>
  <c r="F1355" i="1"/>
  <c r="F679" i="1"/>
  <c r="F643" i="1"/>
  <c r="F370" i="1"/>
  <c r="F717" i="1"/>
  <c r="F1097" i="1"/>
  <c r="F668" i="1"/>
  <c r="F1212" i="1"/>
  <c r="F543" i="1"/>
  <c r="F895" i="1"/>
  <c r="F595" i="1"/>
  <c r="F1024" i="1"/>
  <c r="F812" i="1"/>
  <c r="F464" i="1"/>
  <c r="F69" i="1"/>
  <c r="F1084" i="1"/>
  <c r="F1232" i="1"/>
  <c r="F547" i="1"/>
  <c r="F847" i="1"/>
  <c r="F196" i="1"/>
  <c r="F45" i="1"/>
  <c r="F781" i="1"/>
  <c r="F771" i="1"/>
  <c r="F353" i="1"/>
  <c r="F572" i="1"/>
  <c r="F990" i="1"/>
  <c r="F853" i="1"/>
  <c r="F117" i="1"/>
  <c r="F85" i="1"/>
  <c r="F313" i="1"/>
  <c r="F1095" i="1"/>
  <c r="F664" i="1"/>
  <c r="F752" i="1"/>
  <c r="F230" i="1"/>
  <c r="F293" i="1"/>
  <c r="F1079" i="1"/>
  <c r="F489" i="1"/>
  <c r="F732" i="1"/>
  <c r="F13" i="1"/>
  <c r="F1315" i="1"/>
  <c r="F1399" i="1"/>
  <c r="F355" i="1"/>
  <c r="F802" i="1"/>
  <c r="F503" i="1"/>
  <c r="F1058" i="1"/>
  <c r="F1087" i="1"/>
  <c r="F323" i="1"/>
  <c r="F1132" i="1"/>
  <c r="F975" i="1"/>
  <c r="F1307" i="1"/>
  <c r="F468" i="1"/>
  <c r="F1218" i="1"/>
  <c r="F786" i="1"/>
  <c r="F796" i="1"/>
  <c r="F1060" i="1"/>
  <c r="F1010" i="1"/>
  <c r="F549" i="1"/>
  <c r="F501" i="1"/>
  <c r="F1479" i="1"/>
  <c r="F372" i="1"/>
  <c r="F599" i="1"/>
  <c r="F351" i="1"/>
  <c r="F1072" i="1"/>
  <c r="F1451" i="1"/>
  <c r="F1373" i="1"/>
  <c r="F912" i="1"/>
  <c r="F322" i="1"/>
  <c r="F158" i="1"/>
  <c r="F1042" i="1"/>
  <c r="F801" i="1"/>
  <c r="F408" i="1"/>
  <c r="F586" i="1"/>
  <c r="F65" i="1"/>
  <c r="F956" i="1"/>
  <c r="F875" i="1"/>
  <c r="F243" i="1"/>
  <c r="F971" i="1"/>
  <c r="F1229" i="1"/>
  <c r="F828" i="1"/>
  <c r="F1292" i="1"/>
  <c r="F415" i="1"/>
  <c r="F5" i="1"/>
  <c r="F598" i="1"/>
  <c r="F294" i="1"/>
  <c r="F168" i="1"/>
  <c r="F510" i="1"/>
  <c r="F164" i="1"/>
  <c r="F1259" i="1"/>
  <c r="F524" i="1"/>
  <c r="F440" i="1"/>
  <c r="F103" i="1"/>
  <c r="F1272" i="1"/>
  <c r="F1321" i="1"/>
  <c r="F1453" i="1"/>
  <c r="F814" i="1"/>
  <c r="F573" i="1"/>
  <c r="F60" i="1"/>
  <c r="F44" i="1"/>
  <c r="F1035" i="1"/>
  <c r="F206" i="1"/>
  <c r="F1007" i="1"/>
  <c r="F1298" i="1"/>
  <c r="F1345" i="1"/>
  <c r="F1156" i="1"/>
  <c r="F1094" i="1"/>
  <c r="F1150" i="1"/>
  <c r="F1411" i="1"/>
  <c r="F857" i="1"/>
  <c r="F765" i="1"/>
  <c r="F1465" i="1"/>
  <c r="F627" i="1"/>
  <c r="F504" i="1"/>
  <c r="F630" i="1"/>
  <c r="F788" i="1"/>
  <c r="F450" i="1"/>
  <c r="F1449" i="1"/>
  <c r="F775" i="1"/>
  <c r="F67" i="1"/>
  <c r="F474" i="1"/>
  <c r="F696" i="1"/>
  <c r="F1417" i="1"/>
  <c r="F906" i="1"/>
  <c r="F652" i="1"/>
  <c r="F1032" i="1"/>
  <c r="F1074" i="1"/>
  <c r="F1297" i="1"/>
  <c r="F1192" i="1"/>
  <c r="F1026" i="1"/>
  <c r="F905" i="1"/>
  <c r="F218" i="1"/>
  <c r="F1105" i="1"/>
  <c r="F1253" i="1"/>
  <c r="F582" i="1"/>
  <c r="F1003" i="1"/>
  <c r="F714" i="1"/>
  <c r="F399" i="1"/>
  <c r="F1083" i="1"/>
  <c r="F1202" i="1"/>
  <c r="F1441" i="1"/>
  <c r="F724" i="1"/>
  <c r="F221" i="1"/>
  <c r="F690" i="1"/>
  <c r="F1385" i="1"/>
  <c r="F62" i="1"/>
  <c r="F1078" i="1"/>
  <c r="F242" i="1"/>
  <c r="F817" i="1"/>
  <c r="F191" i="1"/>
  <c r="F421" i="1"/>
  <c r="F1148" i="1"/>
  <c r="F1162" i="1"/>
  <c r="F1294" i="1"/>
  <c r="F259" i="1"/>
  <c r="F419" i="1"/>
  <c r="F446" i="1"/>
  <c r="F179" i="1"/>
  <c r="F1221" i="1"/>
  <c r="F1393" i="1"/>
  <c r="F1170" i="1"/>
  <c r="F519" i="1"/>
  <c r="F1429" i="1"/>
  <c r="F296" i="1"/>
  <c r="F639" i="1"/>
  <c r="F320" i="1"/>
  <c r="F768" i="1"/>
  <c r="F329" i="1"/>
  <c r="F1030" i="1"/>
  <c r="F426" i="1"/>
  <c r="F496" i="1"/>
  <c r="F985" i="1"/>
  <c r="F808" i="1"/>
  <c r="F583" i="1"/>
  <c r="F201" i="1"/>
  <c r="F114" i="1"/>
  <c r="F291" i="1"/>
  <c r="F628" i="1"/>
  <c r="F649" i="1"/>
  <c r="F556" i="1"/>
  <c r="F650" i="1"/>
  <c r="F208" i="1"/>
  <c r="F703" i="1"/>
  <c r="F774" i="1"/>
  <c r="F308" i="1"/>
  <c r="F80" i="1"/>
  <c r="F784" i="1"/>
  <c r="F284" i="1"/>
  <c r="F883" i="1"/>
  <c r="F347" i="1"/>
  <c r="F400" i="1"/>
  <c r="F1122" i="1"/>
  <c r="F1263" i="1"/>
  <c r="F345" i="1"/>
  <c r="F854" i="1"/>
  <c r="F267" i="1"/>
  <c r="F238" i="1"/>
  <c r="F398" i="1"/>
  <c r="F918" i="1"/>
  <c r="F380" i="1"/>
  <c r="F548" i="1"/>
  <c r="F1013" i="1"/>
  <c r="F219" i="1"/>
  <c r="F316" i="1"/>
  <c r="F338" i="1"/>
  <c r="F1215" i="1"/>
  <c r="F782" i="1"/>
  <c r="F154" i="1"/>
  <c r="F216" i="1"/>
  <c r="F1061" i="1"/>
  <c r="F1248" i="1"/>
  <c r="F1328" i="1"/>
  <c r="F141" i="1"/>
  <c r="F326" i="1"/>
  <c r="F108" i="1"/>
  <c r="F878" i="1"/>
  <c r="F312" i="1"/>
  <c r="F134" i="1"/>
  <c r="F563" i="1"/>
  <c r="F127" i="1"/>
  <c r="F194" i="1"/>
  <c r="F952" i="1"/>
  <c r="F1187" i="1"/>
  <c r="F1372" i="1"/>
  <c r="F638" i="1"/>
  <c r="F529" i="1"/>
  <c r="F552" i="1"/>
  <c r="F223" i="1"/>
  <c r="F87" i="1"/>
  <c r="F754" i="1"/>
  <c r="F821" i="1"/>
  <c r="F1005" i="1"/>
  <c r="F919" i="1"/>
  <c r="F838" i="1"/>
  <c r="F1249" i="1"/>
  <c r="F1381" i="1"/>
  <c r="F344" i="1"/>
  <c r="F409" i="1"/>
  <c r="F525" i="1"/>
  <c r="F214" i="1"/>
  <c r="F486" i="1"/>
  <c r="F678" i="1"/>
  <c r="F521" i="1"/>
  <c r="F237" i="1"/>
  <c r="F794" i="1"/>
  <c r="F849" i="1"/>
  <c r="F166" i="1"/>
  <c r="F1188" i="1"/>
  <c r="F862" i="1"/>
  <c r="F1099" i="1"/>
  <c r="F1271" i="1"/>
  <c r="F189" i="1"/>
  <c r="F384" i="1"/>
  <c r="F733" i="1"/>
  <c r="F861" i="1"/>
  <c r="F393" i="1"/>
  <c r="F1004" i="1"/>
  <c r="F642" i="1"/>
  <c r="F522" i="1"/>
  <c r="F138" i="1"/>
  <c r="F110" i="1"/>
  <c r="F1279" i="1"/>
  <c r="F452" i="1"/>
  <c r="F1438" i="1"/>
  <c r="F976" i="1"/>
  <c r="F766" i="1"/>
  <c r="F1326" i="1"/>
  <c r="F1398" i="1"/>
  <c r="F466" i="1"/>
  <c r="F873" i="1"/>
  <c r="F874" i="1"/>
  <c r="F247" i="1"/>
  <c r="F960" i="1"/>
  <c r="F431" i="1"/>
  <c r="F1360" i="1"/>
  <c r="F395" i="1"/>
  <c r="F1198" i="1"/>
  <c r="F909" i="1"/>
  <c r="F477" i="1"/>
  <c r="F1189" i="1"/>
  <c r="F736" i="1"/>
  <c r="F542" i="1"/>
  <c r="F436" i="1"/>
  <c r="F172" i="1"/>
  <c r="F848" i="1"/>
  <c r="F1477" i="1"/>
  <c r="F1020" i="1"/>
  <c r="F950" i="1"/>
  <c r="F54" i="1"/>
  <c r="F1112" i="1"/>
  <c r="F136" i="1"/>
  <c r="F702" i="1"/>
  <c r="F1008" i="1"/>
  <c r="F903" i="1"/>
  <c r="F317" i="1"/>
  <c r="F350" i="1"/>
  <c r="F240" i="1"/>
  <c r="F181" i="1"/>
  <c r="F66" i="1"/>
  <c r="F644" i="1"/>
  <c r="F277" i="1"/>
  <c r="F149" i="1"/>
  <c r="F551" i="1"/>
  <c r="F84" i="1"/>
  <c r="F495" i="1"/>
  <c r="F1151" i="1"/>
  <c r="F1014" i="1"/>
  <c r="F870" i="1"/>
  <c r="F1311" i="1"/>
  <c r="F475" i="1"/>
  <c r="F413" i="1"/>
  <c r="F989" i="1"/>
  <c r="F346" i="1"/>
  <c r="F367" i="1"/>
  <c r="F167" i="1"/>
  <c r="F750" i="1"/>
  <c r="F256" i="1"/>
  <c r="F484" i="1"/>
  <c r="F470" i="1"/>
  <c r="F29" i="1"/>
  <c r="F605" i="1"/>
  <c r="F570" i="1"/>
  <c r="F333" i="1"/>
  <c r="F357" i="1"/>
  <c r="F747" i="1"/>
  <c r="F275" i="1"/>
  <c r="F965" i="1"/>
  <c r="F653" i="1"/>
  <c r="F236" i="1"/>
  <c r="F641" i="1"/>
  <c r="F280" i="1"/>
  <c r="F1164" i="1"/>
  <c r="F520" i="1"/>
  <c r="F726" i="1"/>
  <c r="F10" i="1"/>
  <c r="F11" i="1"/>
  <c r="F1405" i="1"/>
  <c r="F700" i="1"/>
  <c r="F1309" i="1"/>
  <c r="F626" i="1"/>
  <c r="F731" i="1"/>
  <c r="F1225" i="1"/>
  <c r="F961" i="1"/>
  <c r="F449" i="1"/>
  <c r="F991" i="1"/>
  <c r="F963" i="1"/>
  <c r="F27" i="1"/>
  <c r="F173" i="1"/>
  <c r="F437" i="1"/>
  <c r="F528" i="1"/>
  <c r="F645" i="1"/>
  <c r="F772" i="1"/>
  <c r="F6" i="1"/>
  <c r="F797" i="1"/>
  <c r="F514" i="1"/>
  <c r="F756" i="1"/>
  <c r="F396" i="1"/>
  <c r="F893" i="1"/>
  <c r="F500" i="1"/>
  <c r="F160" i="1"/>
  <c r="F947" i="1"/>
  <c r="F498" i="1"/>
  <c r="F566" i="1"/>
  <c r="F46" i="1"/>
  <c r="F508" i="1"/>
  <c r="F86" i="1"/>
  <c r="F728" i="1"/>
  <c r="F1085" i="1"/>
  <c r="F1110" i="1"/>
  <c r="F842" i="1"/>
  <c r="F809" i="1"/>
  <c r="F1071" i="1"/>
  <c r="F1295" i="1"/>
  <c r="F123" i="1"/>
  <c r="F1098" i="1"/>
  <c r="F1211" i="1"/>
  <c r="F616" i="1"/>
  <c r="F310" i="1"/>
  <c r="F1057" i="1"/>
  <c r="F82" i="1"/>
  <c r="F124" i="1"/>
  <c r="F527" i="1"/>
  <c r="F863" i="1"/>
  <c r="F658" i="1"/>
  <c r="F8" i="1"/>
  <c r="F1175" i="1"/>
  <c r="F891" i="1"/>
  <c r="F410" i="1"/>
  <c r="F38" i="1"/>
  <c r="F365" i="1"/>
  <c r="F336" i="1"/>
  <c r="F315" i="1"/>
  <c r="F47" i="1"/>
  <c r="F392" i="1"/>
  <c r="F538" i="1"/>
  <c r="F401" i="1"/>
  <c r="F844" i="1"/>
  <c r="F430" i="1"/>
  <c r="F904" i="1"/>
  <c r="F654" i="1"/>
  <c r="F584" i="1"/>
  <c r="F935" i="1"/>
  <c r="F264" i="1"/>
  <c r="F113" i="1"/>
  <c r="F432" i="1"/>
  <c r="F688" i="1"/>
  <c r="F833" i="1"/>
  <c r="F382" i="1"/>
  <c r="F1296" i="1"/>
  <c r="F342" i="1"/>
  <c r="F992" i="1"/>
  <c r="F192" i="1"/>
  <c r="F1141" i="1"/>
  <c r="F341" i="1"/>
  <c r="F685" i="1"/>
  <c r="F785" i="1"/>
  <c r="F454" i="1"/>
  <c r="F438" i="1"/>
  <c r="F414" i="1"/>
  <c r="F791" i="1"/>
  <c r="F1329" i="1"/>
  <c r="F1431" i="1"/>
  <c r="F89" i="1"/>
  <c r="F760" i="1"/>
  <c r="F911" i="1"/>
  <c r="F769" i="1"/>
  <c r="F49" i="1"/>
  <c r="F404" i="1"/>
  <c r="F278" i="1"/>
  <c r="F198" i="1"/>
  <c r="F1313" i="1"/>
  <c r="F579" i="1"/>
  <c r="F1419" i="1"/>
  <c r="F712" i="1"/>
  <c r="F433" i="1"/>
  <c r="F1340" i="1"/>
  <c r="F762" i="1"/>
  <c r="F505" i="1"/>
  <c r="F826" i="1"/>
  <c r="F928" i="1"/>
  <c r="F744" i="1"/>
  <c r="F1015" i="1"/>
  <c r="F969" i="1"/>
  <c r="F239" i="1"/>
  <c r="F485" i="1"/>
  <c r="F1445" i="1"/>
  <c r="F1285" i="1"/>
  <c r="F1019" i="1"/>
  <c r="F544" i="1"/>
  <c r="F734" i="1"/>
  <c r="F385" i="1"/>
  <c r="F131" i="1"/>
  <c r="F22" i="1"/>
  <c r="F1456" i="1"/>
  <c r="F749" i="1"/>
  <c r="F1290" i="1"/>
  <c r="F1356" i="1"/>
  <c r="F1293" i="1"/>
  <c r="F425" i="1"/>
  <c r="F348" i="1"/>
  <c r="F68" i="1"/>
  <c r="F825" i="1"/>
  <c r="F614" i="1"/>
  <c r="F660" i="1"/>
  <c r="F490" i="1"/>
  <c r="F101" i="1"/>
  <c r="F241" i="1"/>
  <c r="F411" i="1"/>
  <c r="F816" i="1"/>
  <c r="F246" i="1"/>
  <c r="F902" i="1"/>
  <c r="F1070" i="1"/>
  <c r="F1299" i="1"/>
  <c r="F1314" i="1"/>
  <c r="F1350" i="1"/>
  <c r="F314" i="1"/>
  <c r="F1324" i="1"/>
  <c r="F132" i="1"/>
  <c r="F478" i="1"/>
  <c r="F727" i="1"/>
  <c r="F680" i="1"/>
  <c r="F459" i="1"/>
  <c r="F1437" i="1"/>
  <c r="F366" i="1"/>
  <c r="F325" i="1"/>
  <c r="F1190" i="1"/>
  <c r="F24" i="1"/>
  <c r="F1179" i="1"/>
  <c r="F428" i="1"/>
  <c r="F1147" i="1"/>
  <c r="F1001" i="1"/>
  <c r="F1230" i="1"/>
  <c r="F1391" i="1"/>
  <c r="F1440" i="1"/>
  <c r="F1081" i="1"/>
  <c r="F977" i="1"/>
  <c r="F1101" i="1"/>
  <c r="F1247" i="1"/>
  <c r="F516" i="1"/>
  <c r="F339" i="1"/>
  <c r="F31" i="1"/>
  <c r="F1487" i="1"/>
  <c r="F876" i="1"/>
  <c r="F946" i="1"/>
  <c r="F852" i="1"/>
  <c r="F1143" i="1"/>
  <c r="F1424" i="1"/>
  <c r="F389" i="1"/>
  <c r="F526" i="1"/>
  <c r="F1031" i="1"/>
  <c r="F1406" i="1"/>
  <c r="F1422" i="1"/>
  <c r="F471" i="1"/>
  <c r="F813" i="1"/>
  <c r="F1171" i="1"/>
  <c r="F705" i="1"/>
  <c r="F1236" i="1"/>
  <c r="F818" i="1"/>
  <c r="F798" i="1"/>
  <c r="F1369" i="1"/>
  <c r="F1203" i="1"/>
  <c r="F934" i="1"/>
  <c r="F708" i="1"/>
  <c r="F945" i="1"/>
  <c r="F77" i="1"/>
  <c r="F894" i="1"/>
  <c r="F924" i="1"/>
  <c r="F721" i="1"/>
  <c r="F39" i="1"/>
  <c r="F624" i="1"/>
  <c r="F917" i="1"/>
  <c r="F40" i="1"/>
  <c r="F295" i="1"/>
  <c r="F266" i="1"/>
  <c r="F488" i="1"/>
  <c r="F1275" i="1"/>
  <c r="F1388" i="1"/>
  <c r="F792" i="1"/>
  <c r="F722" i="1"/>
  <c r="F1390" i="1"/>
  <c r="F647" i="1"/>
  <c r="F1119" i="1"/>
  <c r="F1343" i="1"/>
  <c r="F877" i="1"/>
  <c r="F403" i="1"/>
  <c r="F159" i="1"/>
  <c r="F1028" i="1"/>
  <c r="F444" i="1"/>
  <c r="F651" i="1"/>
  <c r="F1371" i="1"/>
  <c r="F864" i="1"/>
  <c r="F480" i="1"/>
  <c r="F560" i="1"/>
  <c r="F575" i="1"/>
  <c r="F447" i="1"/>
  <c r="F118" i="1"/>
  <c r="F1062" i="1"/>
  <c r="F748" i="1"/>
  <c r="F199" i="1"/>
  <c r="F1312" i="1"/>
  <c r="F258" i="1"/>
  <c r="F1260" i="1"/>
  <c r="F273" i="1"/>
  <c r="F676" i="1"/>
  <c r="F670" i="1"/>
  <c r="F97" i="1"/>
  <c r="F129" i="1"/>
  <c r="F135" i="1"/>
  <c r="F265" i="1"/>
  <c r="F244" i="1"/>
  <c r="F993" i="1"/>
  <c r="F1137" i="1"/>
  <c r="F834" i="1"/>
  <c r="F596" i="1"/>
  <c r="F1136" i="1"/>
  <c r="F185" i="1"/>
  <c r="F632" i="1"/>
  <c r="F373" i="1"/>
  <c r="F1452" i="1"/>
  <c r="F165" i="1"/>
  <c r="F913" i="1"/>
  <c r="F163" i="1"/>
  <c r="F1412" i="1"/>
  <c r="F26" i="1"/>
  <c r="F1416" i="1"/>
  <c r="F691" i="1"/>
  <c r="F672" i="1"/>
  <c r="F1049" i="1"/>
  <c r="F962" i="1"/>
  <c r="F565" i="1"/>
  <c r="F283" i="1"/>
  <c r="F1033" i="1"/>
  <c r="F483" i="1"/>
  <c r="F104" i="1"/>
  <c r="F907" i="1"/>
  <c r="F75" i="1"/>
  <c r="F1265" i="1"/>
  <c r="F386" i="1"/>
  <c r="F932" i="1"/>
  <c r="F100" i="1"/>
  <c r="F986" i="1"/>
  <c r="F1474" i="1"/>
  <c r="F48" i="1"/>
  <c r="F1383" i="1"/>
  <c r="F1193" i="1"/>
  <c r="F197" i="1"/>
  <c r="F533" i="1"/>
  <c r="F463" i="1"/>
  <c r="F1273" i="1"/>
  <c r="F580" i="1"/>
  <c r="F600" i="1"/>
  <c r="F1167" i="1"/>
  <c r="F978" i="1"/>
  <c r="F513" i="1"/>
  <c r="F1059" i="1"/>
  <c r="F92" i="1"/>
  <c r="F753" i="1"/>
  <c r="F42" i="1"/>
  <c r="F204" i="1"/>
  <c r="F307" i="1"/>
  <c r="F261" i="1"/>
  <c r="F63" i="1"/>
  <c r="F497" i="1"/>
  <c r="F839" i="1"/>
  <c r="F667" i="1"/>
  <c r="F1117" i="1"/>
  <c r="F59" i="1"/>
  <c r="F1289" i="1"/>
  <c r="F139" i="1"/>
  <c r="F145" i="1"/>
  <c r="F422" i="1"/>
  <c r="F1196" i="1"/>
  <c r="F1256" i="1"/>
  <c r="F532" i="1"/>
  <c r="F73" i="1"/>
  <c r="F274" i="1"/>
  <c r="F391" i="1"/>
  <c r="F954" i="1"/>
  <c r="F269" i="1"/>
  <c r="F424" i="1"/>
  <c r="F285" i="1"/>
  <c r="F1462" i="1"/>
  <c r="F739" i="1"/>
  <c r="F109" i="1"/>
  <c r="F770" i="1"/>
  <c r="F217" i="1"/>
  <c r="F423" i="1"/>
  <c r="F309" i="1"/>
  <c r="F122" i="1"/>
  <c r="F331" i="1"/>
  <c r="F1301" i="1"/>
  <c r="F1483" i="1"/>
  <c r="F377" i="1"/>
  <c r="F1478" i="1"/>
  <c r="F545" i="1"/>
  <c r="F88" i="1"/>
  <c r="F90" i="1"/>
  <c r="F1135" i="1"/>
  <c r="F298" i="1"/>
  <c r="F1374" i="1"/>
  <c r="F130" i="1"/>
  <c r="F368" i="1"/>
  <c r="F830" i="1"/>
  <c r="F461" i="1"/>
  <c r="F120" i="1"/>
  <c r="F137" i="1"/>
  <c r="F9" i="1"/>
  <c r="F1240" i="1"/>
  <c r="F790" i="1"/>
  <c r="F550" i="1"/>
  <c r="F473" i="1"/>
  <c r="F272" i="1"/>
  <c r="F153" i="1"/>
  <c r="F456" i="1"/>
  <c r="F681" i="1"/>
  <c r="F719" i="1"/>
  <c r="F1237" i="1"/>
  <c r="F288" i="1"/>
  <c r="F588" i="1"/>
  <c r="F1363" i="1"/>
  <c r="F1123" i="1"/>
  <c r="F1258" i="1"/>
  <c r="F896" i="1"/>
  <c r="F1341" i="1"/>
  <c r="F783" i="1"/>
  <c r="F212" i="1"/>
  <c r="F974" i="1"/>
  <c r="F1204" i="1"/>
  <c r="F405" i="1"/>
  <c r="F631" i="1"/>
  <c r="F1048" i="1"/>
  <c r="F1334" i="1"/>
  <c r="F205" i="1"/>
  <c r="F1165" i="1"/>
  <c r="F1128" i="1"/>
  <c r="F116" i="1"/>
  <c r="F561" i="1"/>
  <c r="F1073" i="1"/>
  <c r="F943" i="1"/>
  <c r="F467" i="1"/>
  <c r="F1038" i="1"/>
  <c r="F388" i="1"/>
  <c r="F777" i="1"/>
  <c r="F1244" i="1"/>
  <c r="F157" i="1"/>
  <c r="F213" i="1"/>
  <c r="F720" i="1"/>
  <c r="F220" i="1"/>
  <c r="F815" i="1"/>
  <c r="F1138" i="1"/>
  <c r="F921" i="1"/>
  <c r="F1115" i="1"/>
  <c r="F837" i="1"/>
  <c r="F1158" i="1"/>
  <c r="F922" i="1"/>
  <c r="F499" i="1"/>
  <c r="F1000" i="1"/>
  <c r="F742" i="1"/>
  <c r="F1357" i="1"/>
  <c r="F663" i="1"/>
  <c r="F1036" i="1"/>
  <c r="F1200" i="1"/>
  <c r="F200" i="1"/>
  <c r="F845" i="1"/>
  <c r="F183" i="1"/>
  <c r="F115" i="1"/>
  <c r="F758" i="1"/>
  <c r="F363" i="1"/>
  <c r="F270" i="1"/>
  <c r="F1368" i="1"/>
  <c r="F1134" i="1"/>
  <c r="F1266" i="1"/>
  <c r="F799" i="1"/>
  <c r="F1401" i="1"/>
  <c r="F442" i="1"/>
  <c r="F324" i="1"/>
  <c r="F394" i="1"/>
  <c r="F327" i="1"/>
  <c r="F1226" i="1"/>
  <c r="F78" i="1"/>
  <c r="F1159" i="1"/>
  <c r="F1194" i="1"/>
  <c r="F1041" i="1"/>
  <c r="F553" i="1"/>
  <c r="F623" i="1"/>
  <c r="F530" i="1"/>
  <c r="F184" i="1"/>
  <c r="F476" i="1"/>
  <c r="F578" i="1"/>
  <c r="F881" i="1"/>
  <c r="F176" i="1"/>
  <c r="F890" i="1"/>
  <c r="F1068" i="1"/>
  <c r="F91" i="1"/>
  <c r="F1282" i="1"/>
  <c r="F455" i="1"/>
  <c r="F831" i="1"/>
  <c r="F140" i="1"/>
  <c r="F1051" i="1"/>
  <c r="F361" i="1"/>
  <c r="F235" i="1"/>
  <c r="F1017" i="1"/>
  <c r="F1011" i="1"/>
  <c r="F1346" i="1"/>
  <c r="F964" i="1"/>
  <c r="F375" i="1"/>
  <c r="F622" i="1"/>
  <c r="F70" i="1"/>
  <c r="F99" i="1"/>
  <c r="F942" i="1"/>
  <c r="F1376" i="1"/>
  <c r="F34" i="1"/>
  <c r="F1250" i="1"/>
  <c r="F899" i="1"/>
  <c r="F30" i="1"/>
  <c r="F1208" i="1"/>
  <c r="F407" i="1"/>
  <c r="F1216" i="1"/>
  <c r="F980" i="1"/>
  <c r="F887" i="1"/>
  <c r="F94" i="1"/>
  <c r="F537" i="1"/>
  <c r="F1109" i="1"/>
  <c r="F800" i="1"/>
  <c r="F146" i="1"/>
  <c r="F360" i="1"/>
  <c r="F1172" i="1"/>
  <c r="F546" i="1"/>
  <c r="F656" i="1"/>
  <c r="F1413" i="1"/>
  <c r="F1320" i="1"/>
  <c r="F987" i="1"/>
  <c r="F564" i="1"/>
  <c r="F994" i="1"/>
  <c r="F1235" i="1"/>
  <c r="F1464" i="1"/>
  <c r="F1362" i="1"/>
  <c r="F612" i="1"/>
  <c r="F7" i="1"/>
  <c r="F152" i="1"/>
  <c r="F142" i="1"/>
  <c r="F297" i="1"/>
  <c r="F730" i="1"/>
  <c r="F12" i="1"/>
  <c r="F1108" i="1"/>
  <c r="F402" i="1"/>
  <c r="F1331" i="1"/>
  <c r="F949" i="1"/>
  <c r="F1096" i="1"/>
  <c r="F659" i="1"/>
  <c r="F257" i="1"/>
  <c r="F793" i="1"/>
  <c r="F226" i="1"/>
  <c r="F698" i="1"/>
  <c r="F171" i="1"/>
  <c r="F1146" i="1"/>
  <c r="F93" i="1"/>
  <c r="F1467" i="1"/>
  <c r="F1361" i="1"/>
  <c r="F56" i="1"/>
  <c r="F689" i="1"/>
  <c r="F1133" i="1"/>
  <c r="F252" i="1"/>
  <c r="F305" i="1"/>
  <c r="F617" i="1"/>
  <c r="F354" i="1"/>
  <c r="F1213" i="1"/>
  <c r="F740" i="1"/>
  <c r="F701" i="1"/>
  <c r="F371" i="1"/>
  <c r="F1177" i="1"/>
  <c r="F920" i="1"/>
  <c r="F1018" i="1"/>
  <c r="F1468" i="1"/>
  <c r="F540" i="1"/>
  <c r="F1114" i="1"/>
  <c r="F282" i="1"/>
  <c r="F1375" i="1"/>
  <c r="F1291" i="1"/>
  <c r="F509" i="1"/>
  <c r="F888" i="1"/>
  <c r="F569" i="1"/>
  <c r="F593" i="1"/>
  <c r="F1280" i="1"/>
  <c r="F1443" i="1"/>
  <c r="F128" i="1"/>
  <c r="F1163" i="1"/>
  <c r="F673" i="1"/>
  <c r="D1488" i="1" l="1"/>
</calcChain>
</file>

<file path=xl/sharedStrings.xml><?xml version="1.0" encoding="utf-8"?>
<sst xmlns="http://schemas.openxmlformats.org/spreadsheetml/2006/main" count="2578" uniqueCount="2415">
  <si>
    <t>Sales Records</t>
  </si>
  <si>
    <t>OrderID</t>
  </si>
  <si>
    <t>ProductID</t>
  </si>
  <si>
    <t>Quantity</t>
  </si>
  <si>
    <t>Order Date</t>
  </si>
  <si>
    <t>Lead Time</t>
  </si>
  <si>
    <t>Ship Date</t>
  </si>
  <si>
    <t>Ship Address</t>
  </si>
  <si>
    <t>RegionID</t>
  </si>
  <si>
    <t>Lemoore, CA 93246</t>
  </si>
  <si>
    <t>Llewellyn, PA 17944</t>
  </si>
  <si>
    <t>Watkins, IA 52354</t>
  </si>
  <si>
    <t>Colwich, KS 67030</t>
  </si>
  <si>
    <t>Arkville, NY 12406</t>
  </si>
  <si>
    <t>Bishop Hill, IL 61419</t>
  </si>
  <si>
    <t>Kanawha Falls, WV 25115</t>
  </si>
  <si>
    <t>Mc Intosh, SD 57641</t>
  </si>
  <si>
    <t>Bentonville, VA 22610</t>
  </si>
  <si>
    <t>Franklin, OH 45005</t>
  </si>
  <si>
    <t>Superior, WY 82945</t>
  </si>
  <si>
    <t>Agua Dulce, TX 78330</t>
  </si>
  <si>
    <t>Marlboro, NY 12542</t>
  </si>
  <si>
    <t>Pittsboro, MS 38951</t>
  </si>
  <si>
    <t>State Road, NC 28676</t>
  </si>
  <si>
    <t>Lake Hill, NY 12448</t>
  </si>
  <si>
    <t>Pickrell, NE 68422</t>
  </si>
  <si>
    <t>Bluemont, VA 20135</t>
  </si>
  <si>
    <t>Brickeys, AR 72320</t>
  </si>
  <si>
    <t>E Mncplty of Anchorage, AK 00198</t>
  </si>
  <si>
    <t>Old Appleton, MO 63770</t>
  </si>
  <si>
    <t>California, KY 41007</t>
  </si>
  <si>
    <t>Palmer, AK 99645</t>
  </si>
  <si>
    <t>Sand Lake, NY 12153</t>
  </si>
  <si>
    <t>Gilcrest, CO 80623</t>
  </si>
  <si>
    <t>Aquebogue, NY 11931</t>
  </si>
  <si>
    <t>Amissville, VA 20106</t>
  </si>
  <si>
    <t>Beaver Falls, NY 13305</t>
  </si>
  <si>
    <t>Lydia, LA 70569</t>
  </si>
  <si>
    <t>Avila Beach, CA 93424</t>
  </si>
  <si>
    <t>Waynesville, NC 28786</t>
  </si>
  <si>
    <t>Lexington, AL 35648</t>
  </si>
  <si>
    <t>Pruden, TN 37851</t>
  </si>
  <si>
    <t>Stratford, WA 98853</t>
  </si>
  <si>
    <t>Charlottesville, IN 46117</t>
  </si>
  <si>
    <t>Labadie, MO 63055</t>
  </si>
  <si>
    <t>Saukville, WI 53080</t>
  </si>
  <si>
    <t>Moriah, NY 12960</t>
  </si>
  <si>
    <t>Dublin, NC 28332</t>
  </si>
  <si>
    <t>Mc Cune, KS 66753</t>
  </si>
  <si>
    <t>Vancourt, TX 76955</t>
  </si>
  <si>
    <t>Pierrepont Manor, NY 13674</t>
  </si>
  <si>
    <t>Dewar, IA 50623</t>
  </si>
  <si>
    <t>Dover, GA 30424</t>
  </si>
  <si>
    <t>Edgefield, SC 29824</t>
  </si>
  <si>
    <t>Belleville, MI 48112</t>
  </si>
  <si>
    <t>Montrose, WV 26283</t>
  </si>
  <si>
    <t>Napavine, WA 98565</t>
  </si>
  <si>
    <t>Newkirk, NM 88431</t>
  </si>
  <si>
    <t>Hillsboro, WI 54634</t>
  </si>
  <si>
    <t>Diamond, MO 64840</t>
  </si>
  <si>
    <t>Otley, IA 50214</t>
  </si>
  <si>
    <t>Debord, KY 41214</t>
  </si>
  <si>
    <t>Paducah, KY 42003</t>
  </si>
  <si>
    <t>Woodbury, NJ 08096</t>
  </si>
  <si>
    <t>Pennington Gap, VA 24277</t>
  </si>
  <si>
    <t>Toluca Lake, CA 91610</t>
  </si>
  <si>
    <t>Broadford, VA 24316</t>
  </si>
  <si>
    <t>Pellston, MI 49769</t>
  </si>
  <si>
    <t>Russellton, PA 15076</t>
  </si>
  <si>
    <t>South Jamesport, NY 11970</t>
  </si>
  <si>
    <t>East Randolph, NY 14730</t>
  </si>
  <si>
    <t>Lovejoy, GA 30250</t>
  </si>
  <si>
    <t>Mulkeytown, IL 62865</t>
  </si>
  <si>
    <t>Desert Hot Springs, CA 92241</t>
  </si>
  <si>
    <t>Huguenot, NY 12746</t>
  </si>
  <si>
    <t>Naturita, CO 81422</t>
  </si>
  <si>
    <t>West Salem, IL 62476</t>
  </si>
  <si>
    <t>Cecil, PA 15321</t>
  </si>
  <si>
    <t>Franklinville, NJ 08322</t>
  </si>
  <si>
    <t>Alton, NY 14413</t>
  </si>
  <si>
    <t>Ferndale, FL 34729</t>
  </si>
  <si>
    <t>Malmo, NE 68040</t>
  </si>
  <si>
    <t>Winthrop, MN 55396</t>
  </si>
  <si>
    <t>Templeton, IN 47986</t>
  </si>
  <si>
    <t>Greensburg, KY 42743</t>
  </si>
  <si>
    <t>Igo, CA 96047</t>
  </si>
  <si>
    <t>Poneto, IN 46781</t>
  </si>
  <si>
    <t>Shrewsbury, NJ 07702</t>
  </si>
  <si>
    <t>Waco, GA 30182</t>
  </si>
  <si>
    <t>Pennsville, NJ 08070</t>
  </si>
  <si>
    <t>Wethersfield, CT 06129</t>
  </si>
  <si>
    <t>Hollis, NY 11423</t>
  </si>
  <si>
    <t>Bluewater, NM 87005</t>
  </si>
  <si>
    <t>Friendsville, MD 21531</t>
  </si>
  <si>
    <t>Grand Marais, MI 49839</t>
  </si>
  <si>
    <t>Rileyville, VA 22650</t>
  </si>
  <si>
    <t>Scio, NY 14880</t>
  </si>
  <si>
    <t>Sterling, AK 99672</t>
  </si>
  <si>
    <t>Wheeling, IL 60090</t>
  </si>
  <si>
    <t>Chadbourn, NC 28431</t>
  </si>
  <si>
    <t>Mouth of Wilson, VA 24363</t>
  </si>
  <si>
    <t>Oscoda, MI 48750</t>
  </si>
  <si>
    <t>Saint Johns, FL 32259</t>
  </si>
  <si>
    <t>Glenham, NY 12527</t>
  </si>
  <si>
    <t>Rio Grande, NJ 08242</t>
  </si>
  <si>
    <t>Solon, OH 44139</t>
  </si>
  <si>
    <t>Malad City, ID 83252</t>
  </si>
  <si>
    <t>Milroy, IN 46156</t>
  </si>
  <si>
    <t>Port Alexander, AK 99836</t>
  </si>
  <si>
    <t>Ranger, TX 76470</t>
  </si>
  <si>
    <t>West Milton, OH 45383</t>
  </si>
  <si>
    <t>Holton, IN 47023</t>
  </si>
  <si>
    <t>Davis, IL 61019</t>
  </si>
  <si>
    <t>Stamford, NE 68977</t>
  </si>
  <si>
    <t>Copenhagen, NY 13626</t>
  </si>
  <si>
    <t>Sewaren, NJ 07077</t>
  </si>
  <si>
    <t>Shaftsburg, MI 48882</t>
  </si>
  <si>
    <t>Alexandria, AL 36250</t>
  </si>
  <si>
    <t>Middletown, MO 63359</t>
  </si>
  <si>
    <t>Carrington, ND 58421</t>
  </si>
  <si>
    <t>Fulton, KY 42041</t>
  </si>
  <si>
    <t>Waukena, CA 93282</t>
  </si>
  <si>
    <t>South Boston, VA 24592</t>
  </si>
  <si>
    <t>Amasa, MI 49903</t>
  </si>
  <si>
    <t>Ashland City, TN 37015</t>
  </si>
  <si>
    <t>Calpella, CA 95418</t>
  </si>
  <si>
    <t>Carolina, WV 26563</t>
  </si>
  <si>
    <t>Prairie Village, KS 66208</t>
  </si>
  <si>
    <t>Only, TN 37140</t>
  </si>
  <si>
    <t>Staunton, VA 24402</t>
  </si>
  <si>
    <t>Carmine, TX 78932</t>
  </si>
  <si>
    <t>Iberia, MO 65486</t>
  </si>
  <si>
    <t>Templeton, MA 01468</t>
  </si>
  <si>
    <t>Farner, TN 37333</t>
  </si>
  <si>
    <t>Tavernier, FL 33070</t>
  </si>
  <si>
    <t>Smithville, AR 72466</t>
  </si>
  <si>
    <t>Bivins, TX 75555</t>
  </si>
  <si>
    <t>Bloomdale, OH 44817</t>
  </si>
  <si>
    <t>Brainard, NY 12024</t>
  </si>
  <si>
    <t>Sumneytown, PA 18084</t>
  </si>
  <si>
    <t>Terry, MT 59349</t>
  </si>
  <si>
    <t>East Bethany, NY 14054</t>
  </si>
  <si>
    <t>Walpole, NH 03608</t>
  </si>
  <si>
    <t>Scipio, IN 47273</t>
  </si>
  <si>
    <t>Wall Lake, IA 51466</t>
  </si>
  <si>
    <t>Coy, AR 72037</t>
  </si>
  <si>
    <t>Signal Hill, CA 90755</t>
  </si>
  <si>
    <t>Summit Hill, PA 18250</t>
  </si>
  <si>
    <t>Benjamin, TX 79505</t>
  </si>
  <si>
    <t>New Middletown, OH 44442</t>
  </si>
  <si>
    <t>Artesia Wells, TX 78001</t>
  </si>
  <si>
    <t>Dhs, VA 20598</t>
  </si>
  <si>
    <t>Holly Hill, SC 29059</t>
  </si>
  <si>
    <t>Bandana, KY 42022</t>
  </si>
  <si>
    <t>North Miami Beach, FL 33160</t>
  </si>
  <si>
    <t>Emmitsburg, MD 21727</t>
  </si>
  <si>
    <t>Montague, TX 76251</t>
  </si>
  <si>
    <t>Red House, WV 25168</t>
  </si>
  <si>
    <t>Hendrum, MN 56550</t>
  </si>
  <si>
    <t>Rudolph, WI 54475</t>
  </si>
  <si>
    <t>Galesburg, ND 58035</t>
  </si>
  <si>
    <t>Sunbury, OH 43074</t>
  </si>
  <si>
    <t>Brodhead, KY 40409</t>
  </si>
  <si>
    <t>Belhaven, NC 27810</t>
  </si>
  <si>
    <t>Necedah, WI 54646</t>
  </si>
  <si>
    <t>Center Ridge, AR 72027</t>
  </si>
  <si>
    <t>Iliamna, AK 99606</t>
  </si>
  <si>
    <t>Lebanon, SD 57455</t>
  </si>
  <si>
    <t>Newburg, MD 20664</t>
  </si>
  <si>
    <t>New Franken, WI 54229</t>
  </si>
  <si>
    <t>Hopeton, OK 73746</t>
  </si>
  <si>
    <t>March Air Reserve Base, CA 92518</t>
  </si>
  <si>
    <t>Tigerville, SC 29688</t>
  </si>
  <si>
    <t>Montville, NJ 07045</t>
  </si>
  <si>
    <t>Preble, IN 46782</t>
  </si>
  <si>
    <t>Tecate, CA 91987</t>
  </si>
  <si>
    <t>Hanover, IL 61041</t>
  </si>
  <si>
    <t>Cole Camp, MO 65325</t>
  </si>
  <si>
    <t>Sheldahl, IA 50243</t>
  </si>
  <si>
    <t>Moselle, MS 39459</t>
  </si>
  <si>
    <t>Lennox, SD 57039</t>
  </si>
  <si>
    <t>Maybell, CO 81640</t>
  </si>
  <si>
    <t>Fredericktown, MO 63645</t>
  </si>
  <si>
    <t>North Babylon, NY 11703</t>
  </si>
  <si>
    <t>Hegins, PA 17938</t>
  </si>
  <si>
    <t>Kinta, OK 74552</t>
  </si>
  <si>
    <t>Lampasas, TX 76550</t>
  </si>
  <si>
    <t>Starr, SC 29684</t>
  </si>
  <si>
    <t>Crystal Springs, FL 33524</t>
  </si>
  <si>
    <t>Edgerton, MO 64444</t>
  </si>
  <si>
    <t>Hartford, KY 42347</t>
  </si>
  <si>
    <t>Saint Charles, SD 57571</t>
  </si>
  <si>
    <t>Gilbert, WV 25621</t>
  </si>
  <si>
    <t>Lexington Park, MD 20653</t>
  </si>
  <si>
    <t>Mustang, OK 73064</t>
  </si>
  <si>
    <t>Pocono Pines, PA 18350</t>
  </si>
  <si>
    <t>Windsor Locks, CT 06096</t>
  </si>
  <si>
    <t>Zebulon, NC 27597</t>
  </si>
  <si>
    <t>Ewing, VA 24248</t>
  </si>
  <si>
    <t>Tioga, PA 16946</t>
  </si>
  <si>
    <t>Battle Mountain, NV 89820</t>
  </si>
  <si>
    <t>Osage, OK 74054</t>
  </si>
  <si>
    <t>Macclenny, FL 32063</t>
  </si>
  <si>
    <t>Brewster, MA 02631</t>
  </si>
  <si>
    <t>Flagstaff, AZ 86011</t>
  </si>
  <si>
    <t>Bighorn, MT 59010</t>
  </si>
  <si>
    <t>Cale, AR 71828</t>
  </si>
  <si>
    <t>Martin, TN 38238</t>
  </si>
  <si>
    <t>Mertztown, PA 19539</t>
  </si>
  <si>
    <t>Five Points, AL 36855</t>
  </si>
  <si>
    <t>Ocean Gate, NJ 08740</t>
  </si>
  <si>
    <t>Whitmore, CA 96096</t>
  </si>
  <si>
    <t>Beaver, IA 50031</t>
  </si>
  <si>
    <t>Gillespie, IL 62033</t>
  </si>
  <si>
    <t>Milford, IA 51351</t>
  </si>
  <si>
    <t>Somis, CA 93066</t>
  </si>
  <si>
    <t>Winifred, MT 59489</t>
  </si>
  <si>
    <t>Eastwood, KY 40018</t>
  </si>
  <si>
    <t>Cozad, NE 69130</t>
  </si>
  <si>
    <t>Kinmundy, IL 62854</t>
  </si>
  <si>
    <t>Leiters Ford, IN 46945</t>
  </si>
  <si>
    <t>Salem, AR 72576</t>
  </si>
  <si>
    <t>Gilroy, CA 95021</t>
  </si>
  <si>
    <t>Metamora, IL 61548</t>
  </si>
  <si>
    <t>Portland, IN 47371</t>
  </si>
  <si>
    <t>Danbury, NE 69026</t>
  </si>
  <si>
    <t>Lake City, MN 55041</t>
  </si>
  <si>
    <t>Holmesville, OH 44633</t>
  </si>
  <si>
    <t>Badger, IA 50516</t>
  </si>
  <si>
    <t>Claverack, NY 12513</t>
  </si>
  <si>
    <t>Milltown, MT 59851</t>
  </si>
  <si>
    <t>Goldenrod, FL 32733</t>
  </si>
  <si>
    <t>Newborn, GA 30056</t>
  </si>
  <si>
    <t>Mallie, KY 41836</t>
  </si>
  <si>
    <t>Maysel, WV 25133</t>
  </si>
  <si>
    <t>Bolivar, OH 44612</t>
  </si>
  <si>
    <t>Long Island, WA 00195</t>
  </si>
  <si>
    <t>Nokesville, VA 20182</t>
  </si>
  <si>
    <t>Porter, MN 56280</t>
  </si>
  <si>
    <t>Cabery, IL 60919</t>
  </si>
  <si>
    <t>Gerlach, NV 89412</t>
  </si>
  <si>
    <t>Evans Mills, NY 13637</t>
  </si>
  <si>
    <t>Morris, IL 60450</t>
  </si>
  <si>
    <t>Dry Ridge, KY 41035</t>
  </si>
  <si>
    <t>La Verkin, UT 84745</t>
  </si>
  <si>
    <t>New Era, MI 49446</t>
  </si>
  <si>
    <t>South Chatham, MA 02659</t>
  </si>
  <si>
    <t>Herrin, IL 62948</t>
  </si>
  <si>
    <t>Williford, AR 72482</t>
  </si>
  <si>
    <t>Comptche, CA 95427</t>
  </si>
  <si>
    <t>Orangeville, UT 84537</t>
  </si>
  <si>
    <t>Arlington, KS 67514</t>
  </si>
  <si>
    <t>Gas City, IN 46933</t>
  </si>
  <si>
    <t>Lock Springs, MO 64654</t>
  </si>
  <si>
    <t>Stuart, NE 68780</t>
  </si>
  <si>
    <t>Belzoni, MS 39038</t>
  </si>
  <si>
    <t>Halltown, WV 25423</t>
  </si>
  <si>
    <t>Pioneer, LA 71266</t>
  </si>
  <si>
    <t>Mill River, MA 01244</t>
  </si>
  <si>
    <t>Pilot Hill, CA 95664</t>
  </si>
  <si>
    <t>Walnut Creek, CA 94598</t>
  </si>
  <si>
    <t>Fort Eustis, VA 23604</t>
  </si>
  <si>
    <t>Glen Oaks, NY 11004</t>
  </si>
  <si>
    <t>Fort Wingate, NM 87316</t>
  </si>
  <si>
    <t>Ramseur, NC 27316</t>
  </si>
  <si>
    <t>Pendleton, OR 97801</t>
  </si>
  <si>
    <t>Sachse, TX 75048</t>
  </si>
  <si>
    <t>Chaffee, MO 63740</t>
  </si>
  <si>
    <t>Loda, IL 60948</t>
  </si>
  <si>
    <t>Grandy, MN 55029</t>
  </si>
  <si>
    <t>Shady Spring, WV 25918</t>
  </si>
  <si>
    <t>Mindenmines, MO 64769</t>
  </si>
  <si>
    <t>Claxton, GA 30417</t>
  </si>
  <si>
    <t>Assawoman, VA 23302</t>
  </si>
  <si>
    <t>Fountain City, WI 54629</t>
  </si>
  <si>
    <t>Bryant, IL 61519</t>
  </si>
  <si>
    <t>Hauppauge, NY 11788</t>
  </si>
  <si>
    <t>Mc Gregor, IA 52157</t>
  </si>
  <si>
    <t>Blaine, KY 41124</t>
  </si>
  <si>
    <t>Circle, MT 59215</t>
  </si>
  <si>
    <t>Meadow, SD 57644</t>
  </si>
  <si>
    <t>Myra, KY 41549</t>
  </si>
  <si>
    <t>Bodega Bay, CA 94923</t>
  </si>
  <si>
    <t>Lenoxville, PA 18441</t>
  </si>
  <si>
    <t>Fulshear, TX 77441</t>
  </si>
  <si>
    <t>Granada, CO 81041</t>
  </si>
  <si>
    <t>New Middletown, IN 47160</t>
  </si>
  <si>
    <t>Hasty, CO 81044</t>
  </si>
  <si>
    <t>Kewaskum, WI 53040</t>
  </si>
  <si>
    <t>Springfield, TN 37172</t>
  </si>
  <si>
    <t>Asbury Park, NJ 07712</t>
  </si>
  <si>
    <t>Byrdstown, TN 38549</t>
  </si>
  <si>
    <t>Wynot, NE 68792</t>
  </si>
  <si>
    <t>Elmore City, OK 73433</t>
  </si>
  <si>
    <t>Mathews, LA 70375</t>
  </si>
  <si>
    <t>Frontenac, KS 66763</t>
  </si>
  <si>
    <t>Camden Wyoming, DE 19934</t>
  </si>
  <si>
    <t>Mamaroneck, NY 10543</t>
  </si>
  <si>
    <t>Searles, MN 56084</t>
  </si>
  <si>
    <t>Milledgeville, TN 38359</t>
  </si>
  <si>
    <t>Alamogordo, NM 88311</t>
  </si>
  <si>
    <t>Saratoga, NC 27873</t>
  </si>
  <si>
    <t>Halsey, NE 69142</t>
  </si>
  <si>
    <t>Linden, TN 37096</t>
  </si>
  <si>
    <t>Martindale, PA 17549</t>
  </si>
  <si>
    <t>Wilcox, NE 68982</t>
  </si>
  <si>
    <t>Middle Bass, OH 43446</t>
  </si>
  <si>
    <t>Diaz, AR 72043</t>
  </si>
  <si>
    <t>Kenesaw, NE 68956</t>
  </si>
  <si>
    <t>Monticello, KY 42633</t>
  </si>
  <si>
    <t>Jerome, MI 49249</t>
  </si>
  <si>
    <t>Houlton, WI 54082</t>
  </si>
  <si>
    <t>Loogootee, IN 47553</t>
  </si>
  <si>
    <t>Puposky, MN 56667</t>
  </si>
  <si>
    <t>Wilton, IA 52778</t>
  </si>
  <si>
    <t>Stony Point, NC 28678</t>
  </si>
  <si>
    <t>Yreka, CA 96097</t>
  </si>
  <si>
    <t>Bainbridge, PA 17502</t>
  </si>
  <si>
    <t>Doddsville, MS 38736</t>
  </si>
  <si>
    <t>Ralph, AL 35480</t>
  </si>
  <si>
    <t>Huggins, MO 65484</t>
  </si>
  <si>
    <t>Leesport, PA 19533</t>
  </si>
  <si>
    <t>Maple Lake, MN 55358</t>
  </si>
  <si>
    <t>Olmstedville, NY 12857</t>
  </si>
  <si>
    <t>Minoa, NY 13116</t>
  </si>
  <si>
    <t>Amalia, NM 87512</t>
  </si>
  <si>
    <t>Killarney, FL 34740</t>
  </si>
  <si>
    <t>Newport, KY 41099</t>
  </si>
  <si>
    <t>North Liberty, IA 52317</t>
  </si>
  <si>
    <t>Sparland, IL 61565</t>
  </si>
  <si>
    <t>Heart Butte, MT 59448</t>
  </si>
  <si>
    <t>Plum, TX 78952</t>
  </si>
  <si>
    <t>Rockport, KY 42369</t>
  </si>
  <si>
    <t>Picacho, NM 88343</t>
  </si>
  <si>
    <t>Jamestown, NM 87347</t>
  </si>
  <si>
    <t>Worthville, PA 15784</t>
  </si>
  <si>
    <t>Callicoon Center, NY 12724</t>
  </si>
  <si>
    <t>N Dillingham Census Area, AK 00001</t>
  </si>
  <si>
    <t>Paris, MS 38949</t>
  </si>
  <si>
    <t>Decatur, TX 76234</t>
  </si>
  <si>
    <t>Hydro, OK 73048</t>
  </si>
  <si>
    <t>Rawl, WV 25691</t>
  </si>
  <si>
    <t>Wright City, MO 63390</t>
  </si>
  <si>
    <t>Fairfield Bay, AR 72088</t>
  </si>
  <si>
    <t>Wynne, AR 72396</t>
  </si>
  <si>
    <t>Sublette, KS 67877</t>
  </si>
  <si>
    <t>Fort Lupton, CO 80621</t>
  </si>
  <si>
    <t>Holly Bluff, MS 39088</t>
  </si>
  <si>
    <t>Maurepas, LA 70449</t>
  </si>
  <si>
    <t>Sutton, AK 99674</t>
  </si>
  <si>
    <t>Lafayette, OR 97127</t>
  </si>
  <si>
    <t>Deloit, IA 51441</t>
  </si>
  <si>
    <t>Hanover, MN 55341</t>
  </si>
  <si>
    <t>Jermyn, TX 76459</t>
  </si>
  <si>
    <t>Tipton, IA 52772</t>
  </si>
  <si>
    <t>Beulah, MI 49617</t>
  </si>
  <si>
    <t>Ramey, PA 16671</t>
  </si>
  <si>
    <t>Rome, PA 18837</t>
  </si>
  <si>
    <t>Grundy, VA 24614</t>
  </si>
  <si>
    <t>Leoma, TN 38468</t>
  </si>
  <si>
    <t>Cass, WV 24927</t>
  </si>
  <si>
    <t>Dellroy, OH 44620</t>
  </si>
  <si>
    <t>Richgrove, CA 93261</t>
  </si>
  <si>
    <t>Dover, OK 73734</t>
  </si>
  <si>
    <t>Ferris, TX 75125</t>
  </si>
  <si>
    <t>Sheffield, TX 79781</t>
  </si>
  <si>
    <t>Gallupville, NY 12073</t>
  </si>
  <si>
    <t>Clackamas, OR 97015</t>
  </si>
  <si>
    <t>New Philadelphia, OH 44663</t>
  </si>
  <si>
    <t>Tekoa, WA 99033</t>
  </si>
  <si>
    <t>South Whitley, IN 46787</t>
  </si>
  <si>
    <t>Stockdale, TX 78160</t>
  </si>
  <si>
    <t>Beckwourth, CA 96129</t>
  </si>
  <si>
    <t>Bellmont, IL 62811</t>
  </si>
  <si>
    <t>Sparta, MO 65753</t>
  </si>
  <si>
    <t>Aroma Park, IL 60910</t>
  </si>
  <si>
    <t>Hot Springs, MT 59845</t>
  </si>
  <si>
    <t>Atkinson, NE 68713</t>
  </si>
  <si>
    <t>Tybee Island, GA 31328</t>
  </si>
  <si>
    <t>Dunn Center, ND 58626</t>
  </si>
  <si>
    <t>Owasso, OK 74055</t>
  </si>
  <si>
    <t>Shubuta, MS 39360</t>
  </si>
  <si>
    <t>Pelican Lake, WI 54463</t>
  </si>
  <si>
    <t>Lance Creek, WY 82222</t>
  </si>
  <si>
    <t>Poway, CA 92074</t>
  </si>
  <si>
    <t>Ludowici, GA 31316</t>
  </si>
  <si>
    <t>Newcomb, NM 87455</t>
  </si>
  <si>
    <t>Arvin, CA 93203</t>
  </si>
  <si>
    <t>Morris, GA 39867</t>
  </si>
  <si>
    <t>Mccall, ID 83638</t>
  </si>
  <si>
    <t>Mount Saint Francis, IN 47146</t>
  </si>
  <si>
    <t>Stopover, KY 41568</t>
  </si>
  <si>
    <t>Hessel, MI 49745</t>
  </si>
  <si>
    <t>Derby, KS 67037</t>
  </si>
  <si>
    <t>Ellettsville, IN 47429</t>
  </si>
  <si>
    <t>Pearblossom, CA 93553</t>
  </si>
  <si>
    <t>Woolstock, IA 50599</t>
  </si>
  <si>
    <t>Bartonsville, PA 18321</t>
  </si>
  <si>
    <t>Burwell, NE 68823</t>
  </si>
  <si>
    <t>Garyville, LA 70051</t>
  </si>
  <si>
    <t>Mullica Hill, NJ 08062</t>
  </si>
  <si>
    <t>Christiansburg, OH 45389</t>
  </si>
  <si>
    <t>Lebanon, OK 73440</t>
  </si>
  <si>
    <t>Flat Rock, IN 47234</t>
  </si>
  <si>
    <t>Bowstring, MN 56631</t>
  </si>
  <si>
    <t>Minden, WV 25879</t>
  </si>
  <si>
    <t>Bleiblerville, TX 78931</t>
  </si>
  <si>
    <t>Carteret, NJ 07008</t>
  </si>
  <si>
    <t>Pryor, OK 74362</t>
  </si>
  <si>
    <t>Bricelyn, MN 56014</t>
  </si>
  <si>
    <t>Doss, TX 78618</t>
  </si>
  <si>
    <t>Hostetter, PA 15638</t>
  </si>
  <si>
    <t>Buckner, MO 64016</t>
  </si>
  <si>
    <t>Noble, LA 71462</t>
  </si>
  <si>
    <t>Anderson, TX 77830</t>
  </si>
  <si>
    <t>Springfield, LA 70462</t>
  </si>
  <si>
    <t>Colfax, CA 95713</t>
  </si>
  <si>
    <t>Laurel, MD 20726</t>
  </si>
  <si>
    <t>Amherst, SD 57421</t>
  </si>
  <si>
    <t>Fackler, AL 35746</t>
  </si>
  <si>
    <t>Pleasant Dale, NE 68423</t>
  </si>
  <si>
    <t>Georgetown, MN 56546</t>
  </si>
  <si>
    <t>Ainsworth, IA 52201</t>
  </si>
  <si>
    <t>Apache Junction, AZ 85278</t>
  </si>
  <si>
    <t>Burnside, PA 15721</t>
  </si>
  <si>
    <t>Kaiser, MO 65047</t>
  </si>
  <si>
    <t>Cliffside Park, NJ 07010</t>
  </si>
  <si>
    <t>Deerbrook, WI 54424</t>
  </si>
  <si>
    <t>Altmar, NY 13302</t>
  </si>
  <si>
    <t>Rydal, GA 30171</t>
  </si>
  <si>
    <t>Port Austin, MI 48467</t>
  </si>
  <si>
    <t>Fair Haven, NY 13064</t>
  </si>
  <si>
    <t>Hudson, NC 28638</t>
  </si>
  <si>
    <t>Cuddy, PA 15031</t>
  </si>
  <si>
    <t>Moosic, PA 18507</t>
  </si>
  <si>
    <t>Crewe, VA 23930</t>
  </si>
  <si>
    <t>Neodesha, KS 66757</t>
  </si>
  <si>
    <t>Prairieburg, IA 52219</t>
  </si>
  <si>
    <t>Clio, MI 48420</t>
  </si>
  <si>
    <t>Spring Hope, NC 27882</t>
  </si>
  <si>
    <t>Winter Springs, FL 32719</t>
  </si>
  <si>
    <t>Mayo, SC 29368</t>
  </si>
  <si>
    <t>Oshtemo, MI 49077</t>
  </si>
  <si>
    <t>Agenda, KS 66930</t>
  </si>
  <si>
    <t>Minot, MA 02055</t>
  </si>
  <si>
    <t>Dora, NM 88115</t>
  </si>
  <si>
    <t>North Norwich, NY 13814</t>
  </si>
  <si>
    <t>Bishop, CA 93515</t>
  </si>
  <si>
    <t>Halstead, KS 67056</t>
  </si>
  <si>
    <t>Atoka, TN 38004</t>
  </si>
  <si>
    <t>Eckman, WV 24829</t>
  </si>
  <si>
    <t>Prewitt, NM 87045</t>
  </si>
  <si>
    <t>Loveland, CO 80539</t>
  </si>
  <si>
    <t>Manito, IL 61546</t>
  </si>
  <si>
    <t>Spring Valley, NY 10977</t>
  </si>
  <si>
    <t>Victory Mills, NY 12884</t>
  </si>
  <si>
    <t>Woodside, DE 19980</t>
  </si>
  <si>
    <t>Burnett, WI 53922</t>
  </si>
  <si>
    <t>Hope, AK 99605</t>
  </si>
  <si>
    <t>Norborne, MO 64668</t>
  </si>
  <si>
    <t>Sterling City, TX 76951</t>
  </si>
  <si>
    <t>Morris, OK 74445</t>
  </si>
  <si>
    <t>Mosca, CO 81146</t>
  </si>
  <si>
    <t>Abbeville, LA 70511</t>
  </si>
  <si>
    <t>Bomoseen, VT 05732</t>
  </si>
  <si>
    <t>Doran, VA 24612</t>
  </si>
  <si>
    <t>Hensonville, NY 12439</t>
  </si>
  <si>
    <t>Waterford, CA 95386</t>
  </si>
  <si>
    <t>Wellington, NV 89444</t>
  </si>
  <si>
    <t>Bolinas, CA 94924</t>
  </si>
  <si>
    <t>Marshfield, MA 02050</t>
  </si>
  <si>
    <t>Mount Vision, NY 13810</t>
  </si>
  <si>
    <t>Wendel, CA 96136</t>
  </si>
  <si>
    <t>Oaktown, IN 47561</t>
  </si>
  <si>
    <t>Dayton, OR 97114</t>
  </si>
  <si>
    <t>Deer Park, WA 99006</t>
  </si>
  <si>
    <t>Newland, NC 28657</t>
  </si>
  <si>
    <t>Southview, PA 15361</t>
  </si>
  <si>
    <t>Elmwood, NE 68349</t>
  </si>
  <si>
    <t>Blanchardville, WI 53516</t>
  </si>
  <si>
    <t>Bouse, AZ 85325</t>
  </si>
  <si>
    <t>Randolph, MS 38864</t>
  </si>
  <si>
    <t>Alturas, CA 96101</t>
  </si>
  <si>
    <t>Ottawa, IL 61350</t>
  </si>
  <si>
    <t>Central, IN 47110</t>
  </si>
  <si>
    <t>Matamoras, PA 18336</t>
  </si>
  <si>
    <t>Wawaka, IN 46794</t>
  </si>
  <si>
    <t>East Berlin, CT 06023</t>
  </si>
  <si>
    <t>Kuttawa, KY 42055</t>
  </si>
  <si>
    <t>Randolph, MN 55065</t>
  </si>
  <si>
    <t>Southport, CT 06890</t>
  </si>
  <si>
    <t>Dayhoit, KY 40824</t>
  </si>
  <si>
    <t>Lookout, CA 96054</t>
  </si>
  <si>
    <t>Brookhaven, MS 39603</t>
  </si>
  <si>
    <t>Rock Valley, IA 51247</t>
  </si>
  <si>
    <t>Thomasboro, IL 61878</t>
  </si>
  <si>
    <t>Imperial, MO 63052</t>
  </si>
  <si>
    <t>Pollock, ID 83547</t>
  </si>
  <si>
    <t>Ashley, IN 46705</t>
  </si>
  <si>
    <t>Chester, OK 73838</t>
  </si>
  <si>
    <t>Sylvania, AL 35988</t>
  </si>
  <si>
    <t>Cardale, PA 15420</t>
  </si>
  <si>
    <t>San Ardo, CA 93450</t>
  </si>
  <si>
    <t>Goodyears Bar, CA 95944</t>
  </si>
  <si>
    <t>Huletts Landing, NY 12841</t>
  </si>
  <si>
    <t>Bremen, KY 42325</t>
  </si>
  <si>
    <t>Severn, NC 27877</t>
  </si>
  <si>
    <t>Canby, MN 56220</t>
  </si>
  <si>
    <t>Tucson, AZ 85777</t>
  </si>
  <si>
    <t>Gordon, WI 54838</t>
  </si>
  <si>
    <t>Tallevast, FL 34270</t>
  </si>
  <si>
    <t>Natural Bridge, VA 24578</t>
  </si>
  <si>
    <t>Papillion, NE 68133</t>
  </si>
  <si>
    <t>Nora, IL 61059</t>
  </si>
  <si>
    <t>Nordland, WA 98358</t>
  </si>
  <si>
    <t>Albuquerque, NM 87199</t>
  </si>
  <si>
    <t>Manomet, MA 02345</t>
  </si>
  <si>
    <t>Villard, MN 56385</t>
  </si>
  <si>
    <t>Delavan, WI 53115</t>
  </si>
  <si>
    <t>Gaastra, MI 49927</t>
  </si>
  <si>
    <t>Maple Heights, OH 44137</t>
  </si>
  <si>
    <t>Hawks, MI 49743</t>
  </si>
  <si>
    <t>Lawrence, PA 15055</t>
  </si>
  <si>
    <t>Sandwich, IL 60548</t>
  </si>
  <si>
    <t>Lake Arthur, NM 88253</t>
  </si>
  <si>
    <t>North Buena Vista, IA 52066</t>
  </si>
  <si>
    <t>Hyde, PA 16843</t>
  </si>
  <si>
    <t>Sunbright, TN 37872</t>
  </si>
  <si>
    <t>Union Center, SD 57787</t>
  </si>
  <si>
    <t>Turners Station, KY 40075</t>
  </si>
  <si>
    <t>Wooster, AR 72181</t>
  </si>
  <si>
    <t>Cuba, OH 45114</t>
  </si>
  <si>
    <t>Jamestown, RI 02835</t>
  </si>
  <si>
    <t>Eau Claire, PA 16030</t>
  </si>
  <si>
    <t>Pinedale, WY 82941</t>
  </si>
  <si>
    <t>Day, FL 32013</t>
  </si>
  <si>
    <t>Fredonia, WI 53021</t>
  </si>
  <si>
    <t>Royalston, MA 01368</t>
  </si>
  <si>
    <t>Clifton Forge, VA 24422</t>
  </si>
  <si>
    <t>Federal Dam, MN 56641</t>
  </si>
  <si>
    <t>Howard Lake, MN 55575</t>
  </si>
  <si>
    <t>Muir, MI 48860</t>
  </si>
  <si>
    <t>Big Cabin, OK 74332</t>
  </si>
  <si>
    <t>Catheys Valley, CA 95306</t>
  </si>
  <si>
    <t>Collyer, KS 67631</t>
  </si>
  <si>
    <t>Nitro, WV 25143</t>
  </si>
  <si>
    <t>Brea, CA 92823</t>
  </si>
  <si>
    <t>Guin, AL 35563</t>
  </si>
  <si>
    <t>Montmorenci, IN 47962</t>
  </si>
  <si>
    <t>Perry Park, KY 40363</t>
  </si>
  <si>
    <t>Ruskin, FL 33575</t>
  </si>
  <si>
    <t>Cave in Rock, IL 62919</t>
  </si>
  <si>
    <t>Pearsall, TX 78061</t>
  </si>
  <si>
    <t>Wyoming, PA 18644</t>
  </si>
  <si>
    <t>Cook, NE 68329</t>
  </si>
  <si>
    <t>Meadow Creek, WV 25977</t>
  </si>
  <si>
    <t>Wakefield, KS 67487</t>
  </si>
  <si>
    <t>Fish Camp, CA 93623</t>
  </si>
  <si>
    <t>Georgetown, LA 71432</t>
  </si>
  <si>
    <t>Rison, AR 71665</t>
  </si>
  <si>
    <t>Dover, AR 72837</t>
  </si>
  <si>
    <t>Greenville, UT 84731</t>
  </si>
  <si>
    <t>Whitewood, VA 24657</t>
  </si>
  <si>
    <t>Muir, PA 17957</t>
  </si>
  <si>
    <t>Sweetwater, TN 37874</t>
  </si>
  <si>
    <t>Tintah, MN 56583</t>
  </si>
  <si>
    <t>Fenwick Island, DE 19944</t>
  </si>
  <si>
    <t>Coronado Ntl Forest, AZ 00015</t>
  </si>
  <si>
    <t>Henryetta, OK 74437</t>
  </si>
  <si>
    <t>Togiak, AK 99678</t>
  </si>
  <si>
    <t>Fairhope, AL 36533</t>
  </si>
  <si>
    <t>Bridgeville, DE 19933</t>
  </si>
  <si>
    <t>Harper, OR 97906</t>
  </si>
  <si>
    <t>Rio Linda, CA 95673</t>
  </si>
  <si>
    <t>Tawas City, MI 48764</t>
  </si>
  <si>
    <t>Greenfield Center, NY 12833</t>
  </si>
  <si>
    <t>Heidrick, KY 40949</t>
  </si>
  <si>
    <t>Joaquin, TX 75954</t>
  </si>
  <si>
    <t>Studio City, CA 91614</t>
  </si>
  <si>
    <t>Hampton, MN 55031</t>
  </si>
  <si>
    <t>Carlotta, CA 95528</t>
  </si>
  <si>
    <t>Elizabeth, IL 61028</t>
  </si>
  <si>
    <t>Zionville, NC 28698</t>
  </si>
  <si>
    <t>Sharon, ND 58277</t>
  </si>
  <si>
    <t>Bruington, VA 23023</t>
  </si>
  <si>
    <t>Kattskill Bay, NY 12844</t>
  </si>
  <si>
    <t>Palmyra, NY 14522</t>
  </si>
  <si>
    <t>Eagarville, IL 62023</t>
  </si>
  <si>
    <t>Sparr, FL 32192</t>
  </si>
  <si>
    <t>Bluefield, WV 24701</t>
  </si>
  <si>
    <t>Bozman, MD 21612</t>
  </si>
  <si>
    <t>Manchaca, TX 78652</t>
  </si>
  <si>
    <t>Gatesville, NC 27938</t>
  </si>
  <si>
    <t>Shawnee Mission, KS 66276</t>
  </si>
  <si>
    <t>Sioux Falls, SD 57198</t>
  </si>
  <si>
    <t>West Oneonta, NY 13861</t>
  </si>
  <si>
    <t>Derby, IN 47525</t>
  </si>
  <si>
    <t>Macy, NE 68039</t>
  </si>
  <si>
    <t>Dimmitt, TX 79027</t>
  </si>
  <si>
    <t>Luana, IA 52156</t>
  </si>
  <si>
    <t>Tarzana, CA 91357</t>
  </si>
  <si>
    <t>Fox Lake, IL 60020</t>
  </si>
  <si>
    <t>Nottoway, VA 23955</t>
  </si>
  <si>
    <t>Catron, MO 63833</t>
  </si>
  <si>
    <t>Farber, MO 63345</t>
  </si>
  <si>
    <t>Branchville, IN 47514</t>
  </si>
  <si>
    <t>Cogswell, ND 58017</t>
  </si>
  <si>
    <t>Grampian, PA 16838</t>
  </si>
  <si>
    <t>Water Mill, NY 11976</t>
  </si>
  <si>
    <t>Tamaroa, IL 62888</t>
  </si>
  <si>
    <t>Proctorville, NC 28375</t>
  </si>
  <si>
    <t>Aledo, IL 61231</t>
  </si>
  <si>
    <t>Wallingford, IA 51365</t>
  </si>
  <si>
    <t>Irving, NY 14081</t>
  </si>
  <si>
    <t>Morehead City, NC 28557</t>
  </si>
  <si>
    <t>Rhineland, MO 65069</t>
  </si>
  <si>
    <t>East Tallassee, AL 36023</t>
  </si>
  <si>
    <t>Pilgrim, KY 41250</t>
  </si>
  <si>
    <t>Converse, SC 29329</t>
  </si>
  <si>
    <t>Ozark, IL 62972</t>
  </si>
  <si>
    <t>Fraser, MI 48026</t>
  </si>
  <si>
    <t>Costa Mesa, CA 92628</t>
  </si>
  <si>
    <t>Nazareth, MI 49074</t>
  </si>
  <si>
    <t>Stevensville, MD 21666</t>
  </si>
  <si>
    <t>Patchogue, NY 11772</t>
  </si>
  <si>
    <t>Altamahaw, NC 27202</t>
  </si>
  <si>
    <t>College Point, NY 11356</t>
  </si>
  <si>
    <t>Tuckerman, AR 72473</t>
  </si>
  <si>
    <t>Ignacio, CO 81137</t>
  </si>
  <si>
    <t>Clute, TX 77531</t>
  </si>
  <si>
    <t>Alexandria, NE 68303</t>
  </si>
  <si>
    <t>Berkley, MI 48072</t>
  </si>
  <si>
    <t>Clifty, KY 42216</t>
  </si>
  <si>
    <t>Mcgregor, ND 58755</t>
  </si>
  <si>
    <t>Walbridge, OH 43465</t>
  </si>
  <si>
    <t>Gresham, NE 68367</t>
  </si>
  <si>
    <t>Woodbine, IA 51579</t>
  </si>
  <si>
    <t>Mountain Lake, MN 56159</t>
  </si>
  <si>
    <t>Bloomfield, MT 59315</t>
  </si>
  <si>
    <t>Fayette, OH 43521</t>
  </si>
  <si>
    <t>Riverview, MI 48193</t>
  </si>
  <si>
    <t>Ailey, GA 30410</t>
  </si>
  <si>
    <t>Monticello, GA 31064</t>
  </si>
  <si>
    <t>Unadilla, NE 68454</t>
  </si>
  <si>
    <t>Colbert, WA 99005</t>
  </si>
  <si>
    <t>Kinderhook, IL 62345</t>
  </si>
  <si>
    <t>Mayslick, KY 41055</t>
  </si>
  <si>
    <t>East Greenbush, NY 12061</t>
  </si>
  <si>
    <t>Folcroft, PA 19032</t>
  </si>
  <si>
    <t>Pottsville, TX 76565</t>
  </si>
  <si>
    <t>Dighton, MA 02715</t>
  </si>
  <si>
    <t>Elk Park, NC 28622</t>
  </si>
  <si>
    <t>Islip, NY 11751</t>
  </si>
  <si>
    <t>Foreston, MN 56330</t>
  </si>
  <si>
    <t>Hedley, TX 79237</t>
  </si>
  <si>
    <t>Kimberling City, MO 65686</t>
  </si>
  <si>
    <t>Allenwood, NJ 08720</t>
  </si>
  <si>
    <t>Depauville, NY 13632</t>
  </si>
  <si>
    <t>Locust Dale, VA 22948</t>
  </si>
  <si>
    <t>Sayre, OK 73662</t>
  </si>
  <si>
    <t>Highfalls, NC 27259</t>
  </si>
  <si>
    <t>Jeromesville, OH 44840</t>
  </si>
  <si>
    <t>Angelica, NY 14709</t>
  </si>
  <si>
    <t>Neck City, MO 64849</t>
  </si>
  <si>
    <t>Bee Spring, KY 42207</t>
  </si>
  <si>
    <t>Beaufort, SC 29907</t>
  </si>
  <si>
    <t>Chenango Forks, NY 13746</t>
  </si>
  <si>
    <t>Readsboro, VT 05350</t>
  </si>
  <si>
    <t>Rescue, CA 95672</t>
  </si>
  <si>
    <t>Skykomish, WA 98288</t>
  </si>
  <si>
    <t>Snyder, OK 73566</t>
  </si>
  <si>
    <t>Lefor, ND 58641</t>
  </si>
  <si>
    <t>Rock Island, IL 61299</t>
  </si>
  <si>
    <t>La Belle, MO 63447</t>
  </si>
  <si>
    <t>Raywood, TX 77582</t>
  </si>
  <si>
    <t>Allensville, KY 42204</t>
  </si>
  <si>
    <t>La Puente, CA 91749</t>
  </si>
  <si>
    <t>Wolftown, VA 22748</t>
  </si>
  <si>
    <t>Lynx, OH 45650</t>
  </si>
  <si>
    <t>Tyrone, NM 88065</t>
  </si>
  <si>
    <t>Walkerville, MI 49459</t>
  </si>
  <si>
    <t>Windsor, KY 42565</t>
  </si>
  <si>
    <t>Dillon, MT 59725</t>
  </si>
  <si>
    <t>Chisholm, MN 55719</t>
  </si>
  <si>
    <t>Falmouth, KY 41040</t>
  </si>
  <si>
    <t>Glenwood, NC 28737</t>
  </si>
  <si>
    <t>Nespelem, WA 99155</t>
  </si>
  <si>
    <t>Fort Lauderdale, FL 33394</t>
  </si>
  <si>
    <t>Nellysford, VA 22958</t>
  </si>
  <si>
    <t>Reynolds, ND 58275</t>
  </si>
  <si>
    <t>Sandusky, NY 14133</t>
  </si>
  <si>
    <t>Elim, AK 99739</t>
  </si>
  <si>
    <t>Mitchell, GA 30820</t>
  </si>
  <si>
    <t>Monongahela, PA 15063</t>
  </si>
  <si>
    <t>Oriental, NC 28571</t>
  </si>
  <si>
    <t>Stewarts Point, CA 95480</t>
  </si>
  <si>
    <t>Halifax, NC 27839</t>
  </si>
  <si>
    <t>Jackson, NC 27845</t>
  </si>
  <si>
    <t>Monterey, TN 38574</t>
  </si>
  <si>
    <t>Alba, TX 75410</t>
  </si>
  <si>
    <t>Elmaton, TX 77440</t>
  </si>
  <si>
    <t>Glencoe, OH 43928</t>
  </si>
  <si>
    <t>Correll, MN 56227</t>
  </si>
  <si>
    <t>Ayden, NC 28513</t>
  </si>
  <si>
    <t>Pungoteague, VA 23422</t>
  </si>
  <si>
    <t>Pennsylvania Furnace, PA 16865</t>
  </si>
  <si>
    <t>Four States, WV 26572</t>
  </si>
  <si>
    <t>Rocky Hill, NJ 08553</t>
  </si>
  <si>
    <t>Oakland City, IN 47660</t>
  </si>
  <si>
    <t>Belmont, WI 53510</t>
  </si>
  <si>
    <t>Clifton, ID 83228</t>
  </si>
  <si>
    <t>Macedonia, IA 51549</t>
  </si>
  <si>
    <t>Beulah, WY 82712</t>
  </si>
  <si>
    <t>Sun, LA 70463</t>
  </si>
  <si>
    <t>Lafayette, AL 36862</t>
  </si>
  <si>
    <t>Bryan, OH 43506</t>
  </si>
  <si>
    <t>Meadow, UT 84644</t>
  </si>
  <si>
    <t>Wayne, OK 73095</t>
  </si>
  <si>
    <t>Crowheart, WY 82512</t>
  </si>
  <si>
    <t>Hereford, TX 79045</t>
  </si>
  <si>
    <t>High Island, TX 77623</t>
  </si>
  <si>
    <t>Iron City, TN 38463</t>
  </si>
  <si>
    <t>Jerseyville, IL 62052</t>
  </si>
  <si>
    <t>Hailey, ID 83333</t>
  </si>
  <si>
    <t>Jasper, MI 49248</t>
  </si>
  <si>
    <t>Linden, PA 17744</t>
  </si>
  <si>
    <t>Huntingtown, MD 20639</t>
  </si>
  <si>
    <t>Murrells Inlet, SC 29576</t>
  </si>
  <si>
    <t>Andalusia, AL 36421</t>
  </si>
  <si>
    <t>Petersburg, OH 44454</t>
  </si>
  <si>
    <t>Ford Cliff, PA 16228</t>
  </si>
  <si>
    <t>Oakland, CA 94666</t>
  </si>
  <si>
    <t>Berlin, NJ 08009</t>
  </si>
  <si>
    <t>Calvin, LA 71410</t>
  </si>
  <si>
    <t>Gaylord, MI 49735</t>
  </si>
  <si>
    <t>What Cheer, IA 50268</t>
  </si>
  <si>
    <t>Brave, PA 15316</t>
  </si>
  <si>
    <t>Stilesville, IN 46180</t>
  </si>
  <si>
    <t>Deane, KY 41812</t>
  </si>
  <si>
    <t>Ebervale, PA 18223</t>
  </si>
  <si>
    <t>Mohler, WA 99154</t>
  </si>
  <si>
    <t>Bismarck, IL 61814</t>
  </si>
  <si>
    <t>Perryman, MD 21130</t>
  </si>
  <si>
    <t>Fall City, WA 98024</t>
  </si>
  <si>
    <t>Cedarville, OH 45314</t>
  </si>
  <si>
    <t>Centerville, AR 72829</t>
  </si>
  <si>
    <t>Cherokee, OK 73728</t>
  </si>
  <si>
    <t>Victoria, MS 38679</t>
  </si>
  <si>
    <t>Avoca, IA 51521</t>
  </si>
  <si>
    <t>Alpine, NJ 07620</t>
  </si>
  <si>
    <t>Chetopa, KS 67336</t>
  </si>
  <si>
    <t>Oak Harbor, WA 98278</t>
  </si>
  <si>
    <t>Brooklyn, AL 36429</t>
  </si>
  <si>
    <t>Keasbey, NJ 08832</t>
  </si>
  <si>
    <t>Seekonk, MA 02771</t>
  </si>
  <si>
    <t>Cook Springs, AL 35052</t>
  </si>
  <si>
    <t>Green Castle, MO 63544</t>
  </si>
  <si>
    <t>Kipnuk, AK 99614</t>
  </si>
  <si>
    <t>Folsom, CA 95763</t>
  </si>
  <si>
    <t>Barnard, SD 57426</t>
  </si>
  <si>
    <t>Lincoln, MI 48742</t>
  </si>
  <si>
    <t>Sidney, KY 41564</t>
  </si>
  <si>
    <t>Twilight, WV 25204</t>
  </si>
  <si>
    <t>Haysville, KS 67060</t>
  </si>
  <si>
    <t>Pittston, PA 18643</t>
  </si>
  <si>
    <t>Beaver City, NE 68926</t>
  </si>
  <si>
    <t>Crawfordsville, IN 47935</t>
  </si>
  <si>
    <t>Poolville, TX 76487</t>
  </si>
  <si>
    <t>Vintondale, PA 15961</t>
  </si>
  <si>
    <t>Cottage Grove, OR 97424</t>
  </si>
  <si>
    <t>Halcottsville, NY 12438</t>
  </si>
  <si>
    <t>Milan, MN 56262</t>
  </si>
  <si>
    <t>Lottsburg, VA 22511</t>
  </si>
  <si>
    <t>Sioux Rapids, IA 50585</t>
  </si>
  <si>
    <t>Keenes, IL 62851</t>
  </si>
  <si>
    <t>Plain Dealing, LA 71064</t>
  </si>
  <si>
    <t>New Haven, MI 48050</t>
  </si>
  <si>
    <t>Piqua, KS 66761</t>
  </si>
  <si>
    <t>Robesonia, PA 19551</t>
  </si>
  <si>
    <t>Dwarf, KY 41739</t>
  </si>
  <si>
    <t>Junction, UT 84740</t>
  </si>
  <si>
    <t>Diberville, MS 39540</t>
  </si>
  <si>
    <t>Mount Vernon, AR 72111</t>
  </si>
  <si>
    <t>Jewell Ridge, VA 24622</t>
  </si>
  <si>
    <t>Lebam, WA 98554</t>
  </si>
  <si>
    <t>Richfield, KS 67953</t>
  </si>
  <si>
    <t>Cardinal, VA 23025</t>
  </si>
  <si>
    <t>East Orleans, MA 02643</t>
  </si>
  <si>
    <t>Guthrie, TX 79236</t>
  </si>
  <si>
    <t>Fountain, MN 55935</t>
  </si>
  <si>
    <t>Lincolnshire, IL 60069</t>
  </si>
  <si>
    <t>Melvin, AL 36913</t>
  </si>
  <si>
    <t>Nashua, MT 59248</t>
  </si>
  <si>
    <t>Adrian, OR 97901</t>
  </si>
  <si>
    <t>Kenton, TN 38233</t>
  </si>
  <si>
    <t>Bolingbrook, IL 60490</t>
  </si>
  <si>
    <t>Dillsburg, PA 17019</t>
  </si>
  <si>
    <t>Hasty, AR 72640</t>
  </si>
  <si>
    <t>Mansfield Center, CT 06250</t>
  </si>
  <si>
    <t>Oriskany, NY 13424</t>
  </si>
  <si>
    <t>Wardell, MO 63879</t>
  </si>
  <si>
    <t>Lund, NV 89317</t>
  </si>
  <si>
    <t>Fox River Grove, IL 60021</t>
  </si>
  <si>
    <t>Bethune, CO 80805</t>
  </si>
  <si>
    <t>Merino, CO 80741</t>
  </si>
  <si>
    <t>Tama, IA 52339</t>
  </si>
  <si>
    <t>Cottonport, LA 71327</t>
  </si>
  <si>
    <t>Hardin, TX 77561</t>
  </si>
  <si>
    <t>Achilles, VA 23001</t>
  </si>
  <si>
    <t>Simpson, WV 26435</t>
  </si>
  <si>
    <t>Glen Hope, PA 16645</t>
  </si>
  <si>
    <t>Olalla, WA 98359</t>
  </si>
  <si>
    <t>Sycamore, PA 15364</t>
  </si>
  <si>
    <t>Islandia, NY 11760</t>
  </si>
  <si>
    <t>Manchester, CA 95459</t>
  </si>
  <si>
    <t>Concord, NE 68728</t>
  </si>
  <si>
    <t>Davenport, IA 52809</t>
  </si>
  <si>
    <t>Moclips, WA 98562</t>
  </si>
  <si>
    <t>Lejunior, KY 40849</t>
  </si>
  <si>
    <t>Plymouth, WI 53073</t>
  </si>
  <si>
    <t>Dillon Beach, CA 94929</t>
  </si>
  <si>
    <t>White Mountain Lake, AZ 85912</t>
  </si>
  <si>
    <t>Farmington, UT 84025</t>
  </si>
  <si>
    <t>Kaleva, MI 49645</t>
  </si>
  <si>
    <t>Oil City, LA 71061</t>
  </si>
  <si>
    <t>West Mineral, KS 66782</t>
  </si>
  <si>
    <t>Chelsea, IA 52215</t>
  </si>
  <si>
    <t>Pine Mountain Valley, GA 31823</t>
  </si>
  <si>
    <t>Loveland, OK 73553</t>
  </si>
  <si>
    <t>Princeton, WV 24740</t>
  </si>
  <si>
    <t>Sloan, NV 89054</t>
  </si>
  <si>
    <t>Hawley, MN 56549</t>
  </si>
  <si>
    <t>Ellisville, MS 39437</t>
  </si>
  <si>
    <t>Whitingham, VT 05361</t>
  </si>
  <si>
    <t>Swaledale, IA 50477</t>
  </si>
  <si>
    <t>Westcliffe, CO 81252</t>
  </si>
  <si>
    <t>Mason City, IA 50402</t>
  </si>
  <si>
    <t>Beavertown, PA 17813</t>
  </si>
  <si>
    <t>Harrisburg, NE 69345</t>
  </si>
  <si>
    <t>Conneaut Lake, PA 16316</t>
  </si>
  <si>
    <t>Fair Oaks, CA 95628</t>
  </si>
  <si>
    <t>Mullin, TX 76864</t>
  </si>
  <si>
    <t>Colusa, IL 62329</t>
  </si>
  <si>
    <t>Madrid, NE 69150</t>
  </si>
  <si>
    <t>Otisville, MI 48463</t>
  </si>
  <si>
    <t>Geddes, SD 57342</t>
  </si>
  <si>
    <t>Parkersburg, IL 62452</t>
  </si>
  <si>
    <t>Seattle, WA 98199</t>
  </si>
  <si>
    <t>Mildred, MT 59341</t>
  </si>
  <si>
    <t>Plainwell, MI 49080</t>
  </si>
  <si>
    <t>Antonito, CO 81120</t>
  </si>
  <si>
    <t>Sacred Heart, MN 56285</t>
  </si>
  <si>
    <t>Brookston, IN 47923</t>
  </si>
  <si>
    <t>Rutland, VT 05702</t>
  </si>
  <si>
    <t>Crestwood, KY 40014</t>
  </si>
  <si>
    <t>Nuremberg, PA 18241</t>
  </si>
  <si>
    <t>Millville, CA 96062</t>
  </si>
  <si>
    <t>Wellford, SC 29385</t>
  </si>
  <si>
    <t>Williamstown, PA 17098</t>
  </si>
  <si>
    <t>Henderson, NV 89077</t>
  </si>
  <si>
    <t>Pavillion, WY 82523</t>
  </si>
  <si>
    <t>Plattenville, LA 70393</t>
  </si>
  <si>
    <t>Climax, MI 49034</t>
  </si>
  <si>
    <t>La Harpe, IL 61450</t>
  </si>
  <si>
    <t>Rolfe, IA 50581</t>
  </si>
  <si>
    <t>Cambridge, NE 69022</t>
  </si>
  <si>
    <t>Jordan, NY 13080</t>
  </si>
  <si>
    <t>White Deer, PA 17887</t>
  </si>
  <si>
    <t>Advance, MO 63730</t>
  </si>
  <si>
    <t>Girard, GA 30426</t>
  </si>
  <si>
    <t>East Worcester, NY 12064</t>
  </si>
  <si>
    <t>Medora, IN 47260</t>
  </si>
  <si>
    <t>Stevenson, WA 98648</t>
  </si>
  <si>
    <t>Campti, LA 71411</t>
  </si>
  <si>
    <t>Hammond, LA 70404</t>
  </si>
  <si>
    <t>La Barge, WY 83123</t>
  </si>
  <si>
    <t>Mystic, GA 31769</t>
  </si>
  <si>
    <t>La Crosse, WI 54603</t>
  </si>
  <si>
    <t>Romayor, TX 77368</t>
  </si>
  <si>
    <t>Silver Spring, MD 20997</t>
  </si>
  <si>
    <t>Stony Ridge, OH 43463</t>
  </si>
  <si>
    <t>Caliente, CA 93518</t>
  </si>
  <si>
    <t>Chavies, KY 41727</t>
  </si>
  <si>
    <t>Mc Gee, MO 63763</t>
  </si>
  <si>
    <t>Bridgewater, MA 02325</t>
  </si>
  <si>
    <t>Bear, DE 19701</t>
  </si>
  <si>
    <t>Campbellsburg, IN 47108</t>
  </si>
  <si>
    <t>Guernsey, IA 52221</t>
  </si>
  <si>
    <t>Cottontown, TN 37048</t>
  </si>
  <si>
    <t>Healdsburg, CA 95448</t>
  </si>
  <si>
    <t>Mendon, IL 62351</t>
  </si>
  <si>
    <t>Solsville, NY 13465</t>
  </si>
  <si>
    <t>Akron, OH 44399</t>
  </si>
  <si>
    <t>Hibbing, MN 55747</t>
  </si>
  <si>
    <t>Stone Harbor, NJ 08247</t>
  </si>
  <si>
    <t>Piedmont, KS 67122</t>
  </si>
  <si>
    <t>Hackleburg, AL 35564</t>
  </si>
  <si>
    <t>Indiantown, FL 34956</t>
  </si>
  <si>
    <t>Lindon, UT 84042</t>
  </si>
  <si>
    <t>Bay, AR 72411</t>
  </si>
  <si>
    <t>Elbow Lake, MN 56531</t>
  </si>
  <si>
    <t>Malaga, NM 88263</t>
  </si>
  <si>
    <t>Birmingham, OH 44816</t>
  </si>
  <si>
    <t>Dolton, IL 60419</t>
  </si>
  <si>
    <t>Allensville, PA 17002</t>
  </si>
  <si>
    <t>Moxee, WA 98936</t>
  </si>
  <si>
    <t>Allenton, MI 48002</t>
  </si>
  <si>
    <t>Churchville, NY 14428</t>
  </si>
  <si>
    <t>Denton, KY 41132</t>
  </si>
  <si>
    <t>Neosho Falls, KS 66758</t>
  </si>
  <si>
    <t>Nekoma, ND 58355</t>
  </si>
  <si>
    <t>Dodge, ND 58625</t>
  </si>
  <si>
    <t>Dillwyn, VA 23936</t>
  </si>
  <si>
    <t>Hampstead, NC 28443</t>
  </si>
  <si>
    <t>Pullman, WV 26421</t>
  </si>
  <si>
    <t>Alcester, SD 57001</t>
  </si>
  <si>
    <t>Hardesty, OK 73944</t>
  </si>
  <si>
    <t>Cresskill, NJ 07626</t>
  </si>
  <si>
    <t>Kirkville, IA 52566</t>
  </si>
  <si>
    <t>Preble, NY 13141</t>
  </si>
  <si>
    <t>Pala, CA 92059</t>
  </si>
  <si>
    <t>Mount Juliet, TN 37122</t>
  </si>
  <si>
    <t>Pemberton, MN 56078</t>
  </si>
  <si>
    <t>Raphine, VA 24472</t>
  </si>
  <si>
    <t>Houghton, MI 49931</t>
  </si>
  <si>
    <t>Neah Bay, WA 98357</t>
  </si>
  <si>
    <t>Kingstree, SC 29556</t>
  </si>
  <si>
    <t>Endicott, WA 99125</t>
  </si>
  <si>
    <t>Duarte, CA 91010</t>
  </si>
  <si>
    <t>Mc Lemoresville, TN 38235</t>
  </si>
  <si>
    <t>Bouton, IA 50039</t>
  </si>
  <si>
    <t>Rabun Gap, GA 30568</t>
  </si>
  <si>
    <t>Seaford, NY 11783</t>
  </si>
  <si>
    <t>Sheldon, MO 64784</t>
  </si>
  <si>
    <t>Babcock, WI 54413</t>
  </si>
  <si>
    <t>Vinita, OK 74301</t>
  </si>
  <si>
    <t>Wrens, GA 30833</t>
  </si>
  <si>
    <t>Okeana, OH 45053</t>
  </si>
  <si>
    <t>Charenton, LA 70523</t>
  </si>
  <si>
    <t>Valdosta, GA 31698</t>
  </si>
  <si>
    <t>Columbia City, IN 46725</t>
  </si>
  <si>
    <t>Denali National Park, AK 99755</t>
  </si>
  <si>
    <t>Merlin, OR 97532</t>
  </si>
  <si>
    <t>Vienna, OH 44473</t>
  </si>
  <si>
    <t>West Harwich, MA 02671</t>
  </si>
  <si>
    <t>Highlandville, IA 52149</t>
  </si>
  <si>
    <t>Del Mar, CA 92014</t>
  </si>
  <si>
    <t>Five Points, CA 93624</t>
  </si>
  <si>
    <t>Grapevine, TX 76099</t>
  </si>
  <si>
    <t>Lowman, ID 83637</t>
  </si>
  <si>
    <t>Somers, WI 53171</t>
  </si>
  <si>
    <t>Cranberry, PA 16319</t>
  </si>
  <si>
    <t>Pocahontas, MS 39072</t>
  </si>
  <si>
    <t>El Dorado Springs, MO 64744</t>
  </si>
  <si>
    <t>Saint John, IN 46373</t>
  </si>
  <si>
    <t>Sedalia, OH 43151</t>
  </si>
  <si>
    <t>Colbert, OK 74733</t>
  </si>
  <si>
    <t>New London, OH 44851</t>
  </si>
  <si>
    <t>Tyler, AL 36785</t>
  </si>
  <si>
    <t>Canadensis, PA 18325</t>
  </si>
  <si>
    <t>Peterstown, WV 24963</t>
  </si>
  <si>
    <t>Irwinton, GA 31042</t>
  </si>
  <si>
    <t>Robert Lee, TX 76945</t>
  </si>
  <si>
    <t>Hacienda Heights, CA 91745</t>
  </si>
  <si>
    <t>Jordan, MN 55352</t>
  </si>
  <si>
    <t>Lee, FL 32059</t>
  </si>
  <si>
    <t>Stockwell, IN 47983</t>
  </si>
  <si>
    <t>French Camp, MS 39745</t>
  </si>
  <si>
    <t>Harwood, ND 58042</t>
  </si>
  <si>
    <t>Thomasville, AL 36784</t>
  </si>
  <si>
    <t>Busby, MT 59016</t>
  </si>
  <si>
    <t>Wilmington, NC 28412</t>
  </si>
  <si>
    <t>Cambridge, MN 55008</t>
  </si>
  <si>
    <t>Hardy, IA 50545</t>
  </si>
  <si>
    <t>Langston, OK 73050</t>
  </si>
  <si>
    <t>Bentley, MI 48613</t>
  </si>
  <si>
    <t>Forest Grove, PA 18922</t>
  </si>
  <si>
    <t>Northeast Fresno County, CA 00017</t>
  </si>
  <si>
    <t>Putnam, OK 73659</t>
  </si>
  <si>
    <t>Sulphur, OK 73086</t>
  </si>
  <si>
    <t>Roseville, OH 43777</t>
  </si>
  <si>
    <t>Rowland, NC 28383</t>
  </si>
  <si>
    <t>Surry, VA 23883</t>
  </si>
  <si>
    <t>Camp Lejeune, NC 28547</t>
  </si>
  <si>
    <t>Topock, AZ 86436</t>
  </si>
  <si>
    <t>Blanchard, IA 51630</t>
  </si>
  <si>
    <t>Pana, IL 62557</t>
  </si>
  <si>
    <t>Southeastern, PA 19399</t>
  </si>
  <si>
    <t>Varnado, LA 70467</t>
  </si>
  <si>
    <t>De Soto, GA 31743</t>
  </si>
  <si>
    <t>Bloomington Springs, TN 38545</t>
  </si>
  <si>
    <t>Union, WA 98592</t>
  </si>
  <si>
    <t>New Bremen, OH 45869</t>
  </si>
  <si>
    <t>Villa Grove, IL 61956</t>
  </si>
  <si>
    <t>Ree Heights, SD 57371</t>
  </si>
  <si>
    <t>Delta, LA 71233</t>
  </si>
  <si>
    <t>Camak, GA 30807</t>
  </si>
  <si>
    <t>Gilchrist, OR 97737</t>
  </si>
  <si>
    <t>Great Bend, PA 18821</t>
  </si>
  <si>
    <t>Miranda, CA 95553</t>
  </si>
  <si>
    <t>Potomac, MD 20859</t>
  </si>
  <si>
    <t>Points, WV 25437</t>
  </si>
  <si>
    <t>Kress, TX 79052</t>
  </si>
  <si>
    <t>Pleasant Valley, NY 12569</t>
  </si>
  <si>
    <t>Richland, GA 31825</t>
  </si>
  <si>
    <t>Bono, AR 72416</t>
  </si>
  <si>
    <t>Harrold, SD 57536</t>
  </si>
  <si>
    <t>Mapleton, UT 84664</t>
  </si>
  <si>
    <t>Flandreau, SD 57028</t>
  </si>
  <si>
    <t>Meadowlands, MN 55765</t>
  </si>
  <si>
    <t>David City, NE 68632</t>
  </si>
  <si>
    <t>Harlan, KY 40831</t>
  </si>
  <si>
    <t>Harrison, OH 45030</t>
  </si>
  <si>
    <t>Hubbardston, MA 01452</t>
  </si>
  <si>
    <t>Goodnews Bay, AK 99589</t>
  </si>
  <si>
    <t>Harbor Beach, MI 48441</t>
  </si>
  <si>
    <t>Kirkville, NY 13082</t>
  </si>
  <si>
    <t>Merrill, MI 48637</t>
  </si>
  <si>
    <t>Nesquehoning, PA 18240</t>
  </si>
  <si>
    <t>Lathrop, MO 64465</t>
  </si>
  <si>
    <t>Worthington Springs, FL 32697</t>
  </si>
  <si>
    <t>Switzer, WV 25647</t>
  </si>
  <si>
    <t>Eldorado, OK 73537</t>
  </si>
  <si>
    <t>Horseshoe Beach, FL 32648</t>
  </si>
  <si>
    <t>Goetzville, MI 49736</t>
  </si>
  <si>
    <t>Wardtown, VA 23482</t>
  </si>
  <si>
    <t>Cammal, PA 17723</t>
  </si>
  <si>
    <t>Churchs Ferry, ND 58325</t>
  </si>
  <si>
    <t>Delhi, NY 13753</t>
  </si>
  <si>
    <t>Pioneer, TN 37847</t>
  </si>
  <si>
    <t>Valley Head, WV 26294</t>
  </si>
  <si>
    <t>Barton, MD 21521</t>
  </si>
  <si>
    <t>Daniels, WV 25832</t>
  </si>
  <si>
    <t>Paloma, IL 62359</t>
  </si>
  <si>
    <t>Ruskin, NE 68974</t>
  </si>
  <si>
    <t>Kelly, NC 28448</t>
  </si>
  <si>
    <t>Stockport, IA 52651</t>
  </si>
  <si>
    <t>Dundee, MI 48131</t>
  </si>
  <si>
    <t>Sound Beach, NY 11789</t>
  </si>
  <si>
    <t>East Ellijay, GA 30539</t>
  </si>
  <si>
    <t>Dell, MT 59724</t>
  </si>
  <si>
    <t>Valley Village, CA 91617</t>
  </si>
  <si>
    <t>Azusa, CA 91702</t>
  </si>
  <si>
    <t>Farnham, VA 22460</t>
  </si>
  <si>
    <t>Mascoutah, IL 62258</t>
  </si>
  <si>
    <t>Kernersville, NC 27285</t>
  </si>
  <si>
    <t>Rockville, NE 68871</t>
  </si>
  <si>
    <t>Imboden, AR 72434</t>
  </si>
  <si>
    <t>North Palm Beach, FL 33408</t>
  </si>
  <si>
    <t>Osceola, NE 68651</t>
  </si>
  <si>
    <t>Satsuma, FL 32189</t>
  </si>
  <si>
    <t>Catskill, NY 12414</t>
  </si>
  <si>
    <t>Ary, KY 41712</t>
  </si>
  <si>
    <t>Topeka, IN 46571</t>
  </si>
  <si>
    <t>Aurelia, IA 51005</t>
  </si>
  <si>
    <t>Worth, IL 60482</t>
  </si>
  <si>
    <t>Buxton, ND 58218</t>
  </si>
  <si>
    <t>Piseco, NY 12139</t>
  </si>
  <si>
    <t>Rockwell, NC 28138</t>
  </si>
  <si>
    <t>Porum, OK 74455</t>
  </si>
  <si>
    <t>Millerton, PA 16936</t>
  </si>
  <si>
    <t>Uhrichsville, OH 44683</t>
  </si>
  <si>
    <t>Fisher, LA 71426</t>
  </si>
  <si>
    <t>Ivanhoe, TX 75447</t>
  </si>
  <si>
    <t>Mission Viejo, CA 92692</t>
  </si>
  <si>
    <t>New Berlin, PA 17855</t>
  </si>
  <si>
    <t>Pope, MS 38658</t>
  </si>
  <si>
    <t>Cayuga, TX 75832</t>
  </si>
  <si>
    <t>Coupon, PA 16629</t>
  </si>
  <si>
    <t>Dover, KY 41034</t>
  </si>
  <si>
    <t>Jackhorn, KY 41825</t>
  </si>
  <si>
    <t>Comstock, TX 78837</t>
  </si>
  <si>
    <t>Inverness, MS 38753</t>
  </si>
  <si>
    <t>Johnsonville, NY 12094</t>
  </si>
  <si>
    <t>Mannsville, KY 42758</t>
  </si>
  <si>
    <t>Justice, WV 24851</t>
  </si>
  <si>
    <t>Highlands, NC 28741</t>
  </si>
  <si>
    <t>Charmco, WV 25958</t>
  </si>
  <si>
    <t>Waterport, NY 14571</t>
  </si>
  <si>
    <t>Estherville, IA 51334</t>
  </si>
  <si>
    <t>Timnath, CO 80547</t>
  </si>
  <si>
    <t>Craley, PA 17312</t>
  </si>
  <si>
    <t>Parcel Return Service, DC 56999</t>
  </si>
  <si>
    <t>Adair, IA 50002</t>
  </si>
  <si>
    <t>Commercial Point, OH 43116</t>
  </si>
  <si>
    <t>Cantril, IA 52542</t>
  </si>
  <si>
    <t>Pauline, SC 29374</t>
  </si>
  <si>
    <t>Mishicot, WI 54228</t>
  </si>
  <si>
    <t>Moorefield, NE 69039</t>
  </si>
  <si>
    <t>Casstown, OH 45312</t>
  </si>
  <si>
    <t>Fairdale, WV 25839</t>
  </si>
  <si>
    <t>Inez, KY 41224</t>
  </si>
  <si>
    <t>Corwith, IA 50430</t>
  </si>
  <si>
    <t>Mount Sterling, IL 62353</t>
  </si>
  <si>
    <t>Weeping Water, NE 68463</t>
  </si>
  <si>
    <t>Beaver, KY 41604</t>
  </si>
  <si>
    <t>Bingham, IL 62011</t>
  </si>
  <si>
    <t>Coaldale, PA 18218</t>
  </si>
  <si>
    <t>Lakeshore, FL 33854</t>
  </si>
  <si>
    <t>Ruby Valley, NV 89833</t>
  </si>
  <si>
    <t>Durant, MS 39063</t>
  </si>
  <si>
    <t>Wooton, KY 41776</t>
  </si>
  <si>
    <t>Munnsville, NY 13409</t>
  </si>
  <si>
    <t>Harrodsburg, KY 40330</t>
  </si>
  <si>
    <t>Hiko, NV 89017</t>
  </si>
  <si>
    <t>Medinah, IL 60157</t>
  </si>
  <si>
    <t>Middletown, CA 95461</t>
  </si>
  <si>
    <t>Knob Lick, KY 42154</t>
  </si>
  <si>
    <t>Dallas, WI 54733</t>
  </si>
  <si>
    <t>Floyd, IA 50435</t>
  </si>
  <si>
    <t>Lenni, PA 19052</t>
  </si>
  <si>
    <t>Courtenay, ND 58426</t>
  </si>
  <si>
    <t>Silverton, ID 83867</t>
  </si>
  <si>
    <t>Kiron, IA 51448</t>
  </si>
  <si>
    <t>Van Wyck, SC 29744</t>
  </si>
  <si>
    <t>Cataract, WI 54620</t>
  </si>
  <si>
    <t>Pecatonica, IL 61063</t>
  </si>
  <si>
    <t>Baileyville, IL 61007</t>
  </si>
  <si>
    <t>Fossil, OR 97830</t>
  </si>
  <si>
    <t>Jasper, FL 32052</t>
  </si>
  <si>
    <t>Laporte, PA 18626</t>
  </si>
  <si>
    <t>Gratz, PA 17030</t>
  </si>
  <si>
    <t>Hicksville, NY 11854</t>
  </si>
  <si>
    <t>Salkum, WA 98582</t>
  </si>
  <si>
    <t>Warroad, MN 56763</t>
  </si>
  <si>
    <t>Fairbank, PA 15435</t>
  </si>
  <si>
    <t>Graysville, TN 37338</t>
  </si>
  <si>
    <t>Royersford, PA 19468</t>
  </si>
  <si>
    <t>Chocowinity, NC 27817</t>
  </si>
  <si>
    <t>Williamson, NY 14589</t>
  </si>
  <si>
    <t>Englewood, TN 37329</t>
  </si>
  <si>
    <t>Pinedale, AZ 85934</t>
  </si>
  <si>
    <t>Skanee, MI 49962</t>
  </si>
  <si>
    <t>Hachita, NM 88040</t>
  </si>
  <si>
    <t>Montevideo, MN 56265</t>
  </si>
  <si>
    <t>Two Rivers, AK 99716</t>
  </si>
  <si>
    <t>Berkeley, IL 60163</t>
  </si>
  <si>
    <t>Salcha, AK 99714</t>
  </si>
  <si>
    <t>Pomona, CA 91799</t>
  </si>
  <si>
    <t>Port Penn, DE 19731</t>
  </si>
  <si>
    <t>Richardson, TX 75085</t>
  </si>
  <si>
    <t>Marcy, NY 13403</t>
  </si>
  <si>
    <t>Sebewaing, MI 48759</t>
  </si>
  <si>
    <t>Frenchville, PA 16836</t>
  </si>
  <si>
    <t>O Neals, CA 93645</t>
  </si>
  <si>
    <t>Cottonwood Falls, KS 66845</t>
  </si>
  <si>
    <t>Mcalister, NM 88427</t>
  </si>
  <si>
    <t>Agness, OR 97406</t>
  </si>
  <si>
    <t>Arroyo Hondo, NM 87513</t>
  </si>
  <si>
    <t>Mondovi, WI 54755</t>
  </si>
  <si>
    <t>Cornucopia, WI 54827</t>
  </si>
  <si>
    <t>Gladwin, MI 48624</t>
  </si>
  <si>
    <t>Grassy Creek, NC 28631</t>
  </si>
  <si>
    <t>Olmitz, KS 67564</t>
  </si>
  <si>
    <t>Brinkhaven, OH 43006</t>
  </si>
  <si>
    <t>French Settlement, LA 70733</t>
  </si>
  <si>
    <t>Dutchtown, MO 63745</t>
  </si>
  <si>
    <t>Lake Winola, PA 18625</t>
  </si>
  <si>
    <t>Longboat Key, FL 34228</t>
  </si>
  <si>
    <t>Atlantic Mine, MI 49905</t>
  </si>
  <si>
    <t>Fountain Green, UT 84632</t>
  </si>
  <si>
    <t>Panguitch, UT 84759</t>
  </si>
  <si>
    <t>Hilton, NY 14468</t>
  </si>
  <si>
    <t>Bartlett, NE 68622</t>
  </si>
  <si>
    <t>Chalkyitsik, AK 99788</t>
  </si>
  <si>
    <t>Mc Fall, MO 64657</t>
  </si>
  <si>
    <t>Pierpont, OH 44082</t>
  </si>
  <si>
    <t>Garciasville, TX 78547</t>
  </si>
  <si>
    <t>Falcon, MO 65470</t>
  </si>
  <si>
    <t>Lancaster, TX 75146</t>
  </si>
  <si>
    <t>Mc Gill, NV 89318</t>
  </si>
  <si>
    <t>La Marque, TX 77568</t>
  </si>
  <si>
    <t>Hickory, KY 42051</t>
  </si>
  <si>
    <t>Bonners Ferry, ID 83805</t>
  </si>
  <si>
    <t>West Branch, MI 48661</t>
  </si>
  <si>
    <t>Middleville, NJ 07855</t>
  </si>
  <si>
    <t>Bluford, IL 62814</t>
  </si>
  <si>
    <t>Oakland, KY 42159</t>
  </si>
  <si>
    <t>Meigs, GA 31765</t>
  </si>
  <si>
    <t>Jacksonville, VT 05342</t>
  </si>
  <si>
    <t>Hayes, SD 57537</t>
  </si>
  <si>
    <t>Avon, NY 14414</t>
  </si>
  <si>
    <t>Jellico, TN 37762</t>
  </si>
  <si>
    <t>Poplar Grove, AR 72374</t>
  </si>
  <si>
    <t>New Raymer, CO 80742</t>
  </si>
  <si>
    <t>Bethel, OH 45106</t>
  </si>
  <si>
    <t>Potrero, CA 91990</t>
  </si>
  <si>
    <t>Shungnak, AK 99773</t>
  </si>
  <si>
    <t>Boyds, WA 99107</t>
  </si>
  <si>
    <t>Damascus, GA 39841</t>
  </si>
  <si>
    <t>Lodi, NY 14860</t>
  </si>
  <si>
    <t>Niota, TN 37826</t>
  </si>
  <si>
    <t>Bagley, IA 50026</t>
  </si>
  <si>
    <t>Blandford, MA 01008</t>
  </si>
  <si>
    <t>Staatsburg, NY 12580</t>
  </si>
  <si>
    <t>Odell, IL 60460</t>
  </si>
  <si>
    <t>Port Hadlock, WA 98339</t>
  </si>
  <si>
    <t>Clayton, NY 13624</t>
  </si>
  <si>
    <t>Spring Mount, PA 19478</t>
  </si>
  <si>
    <t>Black Canyon City, AZ 85324</t>
  </si>
  <si>
    <t>Remsen, NY 13438</t>
  </si>
  <si>
    <t>Bunkie, LA 71322</t>
  </si>
  <si>
    <t>Andersonville, GA 31711</t>
  </si>
  <si>
    <t>Montoursville, PA 17754</t>
  </si>
  <si>
    <t>Masury, OH 44438</t>
  </si>
  <si>
    <t>New Rumley, OH 43984</t>
  </si>
  <si>
    <t>Imperial, PA 15126</t>
  </si>
  <si>
    <t>Perdue Hill, AL 36470</t>
  </si>
  <si>
    <t>Mule Creek, NM 88051</t>
  </si>
  <si>
    <t>Delancey, NY 13752</t>
  </si>
  <si>
    <t>Pine Hill, NY 12465</t>
  </si>
  <si>
    <t>Merom, IN 47861</t>
  </si>
  <si>
    <t>Bridgewater, NY 13313</t>
  </si>
  <si>
    <t>Barnum, IA 50518</t>
  </si>
  <si>
    <t>Jewett, IL 62436</t>
  </si>
  <si>
    <t>Watervliet, MI 49098</t>
  </si>
  <si>
    <t>Alexandria, OH 43001</t>
  </si>
  <si>
    <t>Mineral, WA 98355</t>
  </si>
  <si>
    <t>Kellogg, ID 83837</t>
  </si>
  <si>
    <t>Russiaville, IN 46979</t>
  </si>
  <si>
    <t>Black River Falls, WI 54615</t>
  </si>
  <si>
    <t>West Point, NY 10997</t>
  </si>
  <si>
    <t>Earleton, FL 32631</t>
  </si>
  <si>
    <t>Vaughn, MT 59487</t>
  </si>
  <si>
    <t>Calumet, OK 73014</t>
  </si>
  <si>
    <t>Danville, IN 46122</t>
  </si>
  <si>
    <t>Flint, MI 48557</t>
  </si>
  <si>
    <t>Glencross, SD 57630</t>
  </si>
  <si>
    <t>Bishop, VA 24604</t>
  </si>
  <si>
    <t>New Boston, MI 48164</t>
  </si>
  <si>
    <t>Etna Green, IN 46524</t>
  </si>
  <si>
    <t>Gold Hill, NC 28071</t>
  </si>
  <si>
    <t>Searsboro, IA 50242</t>
  </si>
  <si>
    <t>Enka, NC 28728</t>
  </si>
  <si>
    <t>Absaraka, ND 58002</t>
  </si>
  <si>
    <t>Brewster, KS 67732</t>
  </si>
  <si>
    <t>Paris, TN 38242</t>
  </si>
  <si>
    <t>Pell Lake, WI 53157</t>
  </si>
  <si>
    <t>Arcadia, NE 68815</t>
  </si>
  <si>
    <t>Reeders, PA 18352</t>
  </si>
  <si>
    <t>Boiling Springs, NC 28017</t>
  </si>
  <si>
    <t>Woodbury, TN 37190</t>
  </si>
  <si>
    <t>Davis, WV 26260</t>
  </si>
  <si>
    <t>Nichols, IA 52766</t>
  </si>
  <si>
    <t>Gordon, NE 69343</t>
  </si>
  <si>
    <t>Walnut Creek, OH 44687</t>
  </si>
  <si>
    <t>Baltimore, MD 21298</t>
  </si>
  <si>
    <t>Malaga, NJ 08328</t>
  </si>
  <si>
    <t>Brockton, MT 59213</t>
  </si>
  <si>
    <t>Fulton, AL 36446</t>
  </si>
  <si>
    <t>Huntington, IN 46750</t>
  </si>
  <si>
    <t>Aroda, VA 22709</t>
  </si>
  <si>
    <t>Meeker, CO 81641</t>
  </si>
  <si>
    <t>Walland, TN 37886</t>
  </si>
  <si>
    <t>Sheldon, IA 51201</t>
  </si>
  <si>
    <t>Montezuma, NC 28653</t>
  </si>
  <si>
    <t>Potter, NE 69156</t>
  </si>
  <si>
    <t>Eastlake, CO 80614</t>
  </si>
  <si>
    <t>Red Wing, MN 55066</t>
  </si>
  <si>
    <t>Altoona, FL 32702</t>
  </si>
  <si>
    <t>Monticello, MO 63457</t>
  </si>
  <si>
    <t>Canyon Lake, TX 78133</t>
  </si>
  <si>
    <t>Gladeville, TN 37071</t>
  </si>
  <si>
    <t>Somerset, KY 42503</t>
  </si>
  <si>
    <t>Arthur, ND 58006</t>
  </si>
  <si>
    <t>Fall Creek, OR 97438</t>
  </si>
  <si>
    <t>Bedford, MI 49020</t>
  </si>
  <si>
    <t>Ty Ty, GA 31795</t>
  </si>
  <si>
    <t>Keyser, WV 26726</t>
  </si>
  <si>
    <t>Hot Springs Village, AR 71910</t>
  </si>
  <si>
    <t>Jeanerette, LA 70544</t>
  </si>
  <si>
    <t>Kwethluk, AK 99621</t>
  </si>
  <si>
    <t>New Hyde Park, NY 11099</t>
  </si>
  <si>
    <t>Bergenfield, NJ 07621</t>
  </si>
  <si>
    <t>Chouteau, OK 74337</t>
  </si>
  <si>
    <t>Swan, IA 50252</t>
  </si>
  <si>
    <t>La Junta, CO 81050</t>
  </si>
  <si>
    <t>Continental, OH 45831</t>
  </si>
  <si>
    <t>Faison, NC 28341</t>
  </si>
  <si>
    <t>Novinger, MO 63559</t>
  </si>
  <si>
    <t>Stephenson, MI 49887</t>
  </si>
  <si>
    <t>Green Spring, WV 26722</t>
  </si>
  <si>
    <t>Mcgregor, MN 55760</t>
  </si>
  <si>
    <t>Murdock, KS 67111</t>
  </si>
  <si>
    <t>Bourbon, IN 46504</t>
  </si>
  <si>
    <t>Inkster, ND 58244</t>
  </si>
  <si>
    <t>Interlochen, MI 49643</t>
  </si>
  <si>
    <t>Saint Patrick, MO 63466</t>
  </si>
  <si>
    <t>Canyon City, OR 97820</t>
  </si>
  <si>
    <t>Deputy, IN 47230</t>
  </si>
  <si>
    <t>Little Lake, MI 49833</t>
  </si>
  <si>
    <t>Solebury, PA 18963</t>
  </si>
  <si>
    <t>Rowe, MA 01367</t>
  </si>
  <si>
    <t>Sherman, WV 26173</t>
  </si>
  <si>
    <t>Gilmore, AR 72339</t>
  </si>
  <si>
    <t>Buckman, MN 56317</t>
  </si>
  <si>
    <t>Weir, TX 78674</t>
  </si>
  <si>
    <t>Garden City, ID 83714</t>
  </si>
  <si>
    <t>Mackinaw, IL 61755</t>
  </si>
  <si>
    <t>Robbinsville, NC 28771</t>
  </si>
  <si>
    <t>Seymour, TX 76380</t>
  </si>
  <si>
    <t>Crooksville, OH 43731</t>
  </si>
  <si>
    <t>Lodi, TX 75564</t>
  </si>
  <si>
    <t>Saint Joe, IN 46785</t>
  </si>
  <si>
    <t>Redstone, MT 59257</t>
  </si>
  <si>
    <t>Walton, WV 25286</t>
  </si>
  <si>
    <t>Bassfield, MS 39421</t>
  </si>
  <si>
    <t>Notus, ID 83656</t>
  </si>
  <si>
    <t>Virginia, MN 55792</t>
  </si>
  <si>
    <t>Ridgeway, WI 53582</t>
  </si>
  <si>
    <t>Sherwood, ND 58782</t>
  </si>
  <si>
    <t>Eckley, CO 80727</t>
  </si>
  <si>
    <t>Hudson, CO 80642</t>
  </si>
  <si>
    <t>Cherryville, PA 18035</t>
  </si>
  <si>
    <t>Randolph, KS 66554</t>
  </si>
  <si>
    <t>Sag Harbor, NY 11963</t>
  </si>
  <si>
    <t>Eight Mile, AL 36613</t>
  </si>
  <si>
    <t>Shirley, IN 47384</t>
  </si>
  <si>
    <t>Nathrop, CO 81236</t>
  </si>
  <si>
    <t>Newport, OR 97365</t>
  </si>
  <si>
    <t>Langley, AR 71952</t>
  </si>
  <si>
    <t>Berry, KY 41003</t>
  </si>
  <si>
    <t>Cutten, CA 95534</t>
  </si>
  <si>
    <t>Benton, IL 62812</t>
  </si>
  <si>
    <t>North Vernon, IN 47265</t>
  </si>
  <si>
    <t>Laverne, OK 73848</t>
  </si>
  <si>
    <t>Monticello, IL 61856</t>
  </si>
  <si>
    <t>Powhatan, VA 23139</t>
  </si>
  <si>
    <t>Gideon, MO 63848</t>
  </si>
  <si>
    <t>Mossy Head, FL 32434</t>
  </si>
  <si>
    <t>Avon, CO 81620</t>
  </si>
  <si>
    <t>Raymond, CA 93653</t>
  </si>
  <si>
    <t>Cripple Creek, VA 24322</t>
  </si>
  <si>
    <t>Galway, NY 12074</t>
  </si>
  <si>
    <t>New Canaan, CT 06840</t>
  </si>
  <si>
    <t>West Bend, IA 50597</t>
  </si>
  <si>
    <t>Clarington, OH 43915</t>
  </si>
  <si>
    <t>Fort Ann, NY 12827</t>
  </si>
  <si>
    <t>Lavina, MT 59046</t>
  </si>
  <si>
    <t>Walker, IA 52352</t>
  </si>
  <si>
    <t>Ashkum, IL 60911</t>
  </si>
  <si>
    <t>Cedar Run, PA 17727</t>
  </si>
  <si>
    <t>Wesley, IA 50483</t>
  </si>
  <si>
    <t>Cannon, KY 40923</t>
  </si>
  <si>
    <t>Milton Center, OH 43541</t>
  </si>
  <si>
    <t>Trappe, MD 21673</t>
  </si>
  <si>
    <t>Pueblo of Acoma, NM 87034</t>
  </si>
  <si>
    <t>Waveland, MS 39576</t>
  </si>
  <si>
    <t>Herreid, SD 57632</t>
  </si>
  <si>
    <t>La Grange, TN 38046</t>
  </si>
  <si>
    <t>Kimbolton, OH 43749</t>
  </si>
  <si>
    <t>Rembrandt, IA 50576</t>
  </si>
  <si>
    <t>Westview, KY 40178</t>
  </si>
  <si>
    <t>Shonto, AZ 86054</t>
  </si>
  <si>
    <t>Ravenden Springs, AR 72460</t>
  </si>
  <si>
    <t>Tererro, NM 87573</t>
  </si>
  <si>
    <t>Princeton, LA 71067</t>
  </si>
  <si>
    <t>Golden, MO 65658</t>
  </si>
  <si>
    <t>Adelphia, NJ 07710</t>
  </si>
  <si>
    <t>Bear Creek, WI 54922</t>
  </si>
  <si>
    <t>Easton, MO 64443</t>
  </si>
  <si>
    <t>Enoree, SC 29335</t>
  </si>
  <si>
    <t>Grayland, WA 98547</t>
  </si>
  <si>
    <t>Norfolk, NY 13667</t>
  </si>
  <si>
    <t>Pencil Bluff, AR 71965</t>
  </si>
  <si>
    <t>Asher, KY 40803</t>
  </si>
  <si>
    <t>Durhamville, NY 13054</t>
  </si>
  <si>
    <t>Industry, PA 15052</t>
  </si>
  <si>
    <t>Welch, WV 24801</t>
  </si>
  <si>
    <t>Calvert, AL 36513</t>
  </si>
  <si>
    <t>Kenansville, NC 28349</t>
  </si>
  <si>
    <t>Hickory, MS 39332</t>
  </si>
  <si>
    <t>Preston, GA 31824</t>
  </si>
  <si>
    <t>Ragland, WV 25690</t>
  </si>
  <si>
    <t>Stinnett, KY 40868</t>
  </si>
  <si>
    <t>Wallops Island, VA 23337</t>
  </si>
  <si>
    <t>Goodwin, SD 57238</t>
  </si>
  <si>
    <t>Connerville, OK 74836</t>
  </si>
  <si>
    <t>East Liberty, OH 43319</t>
  </si>
  <si>
    <t>Spring Lake, NC 28390</t>
  </si>
  <si>
    <t>La Grange, TX 78945</t>
  </si>
  <si>
    <t>Pulaski, IA 52584</t>
  </si>
  <si>
    <t>Millersburg, KY 40348</t>
  </si>
  <si>
    <t>Woodworth, WI 53194</t>
  </si>
  <si>
    <t>Bennington, IN 47011</t>
  </si>
  <si>
    <t>Oxnard, CA 93036</t>
  </si>
  <si>
    <t>Oran, MO 63771</t>
  </si>
  <si>
    <t>Weir, MS 39772</t>
  </si>
  <si>
    <t>Reevesville, SC 29471</t>
  </si>
  <si>
    <t>Opheim, MT 59250</t>
  </si>
  <si>
    <t>Hoyt Lakes, MN 55750</t>
  </si>
  <si>
    <t>Fairview, NJ 07022</t>
  </si>
  <si>
    <t>Pittstown, NJ 08867</t>
  </si>
  <si>
    <t>Prague, OK 74864</t>
  </si>
  <si>
    <t>Walnut Shade, MO 65771</t>
  </si>
  <si>
    <t>Whitewater, MT 59544</t>
  </si>
  <si>
    <t>Cherokee Village, AR 72529</t>
  </si>
  <si>
    <t>Crowell, TX 79227</t>
  </si>
  <si>
    <t>Harmony, RI 02829</t>
  </si>
  <si>
    <t>Max, NE 69037</t>
  </si>
  <si>
    <t>Sherwood, AR 72120</t>
  </si>
  <si>
    <t>South Shore, SD 57263</t>
  </si>
  <si>
    <t>Gladstone, ND 58630</t>
  </si>
  <si>
    <t>Cle Elum, WA 98922</t>
  </si>
  <si>
    <t>Midland, TX 79712</t>
  </si>
  <si>
    <t>Campbellton, TX 78008</t>
  </si>
  <si>
    <t>Mc Intosh, AL 36553</t>
  </si>
  <si>
    <t>Aurora, IA 50607</t>
  </si>
  <si>
    <t>Eldorado Ntl Forest, CA 00052</t>
  </si>
  <si>
    <t>Culberson, NC 28903</t>
  </si>
  <si>
    <t>Nauvoo, AL 35578</t>
  </si>
  <si>
    <t>Medway, MA 02053</t>
  </si>
  <si>
    <t>Falmouth, MI 49632</t>
  </si>
  <si>
    <t>Muskegon, MI 49445</t>
  </si>
  <si>
    <t>Neon, KY 41840</t>
  </si>
  <si>
    <t>Stephenson, VA 22656</t>
  </si>
  <si>
    <t>Aberdeen, OH 45101</t>
  </si>
  <si>
    <t>Coats, KS 67028</t>
  </si>
  <si>
    <t>Frisco, NC 27936</t>
  </si>
  <si>
    <t>Chokio, MN 56221</t>
  </si>
  <si>
    <t>Dolgeville, NY 13329</t>
  </si>
  <si>
    <t>Scottsville, TX 75688</t>
  </si>
  <si>
    <t>Edgerton, KS 66021</t>
  </si>
  <si>
    <t>Qulin, MO 63961</t>
  </si>
  <si>
    <t>Burfordville, MO 63739</t>
  </si>
  <si>
    <t>Dundalk, MD 21222</t>
  </si>
  <si>
    <t>Mauk, GA 31058</t>
  </si>
  <si>
    <t>Lincoln, NE 68588</t>
  </si>
  <si>
    <t>Villanova, PA 19085</t>
  </si>
  <si>
    <t>Buckeye, WV 24924</t>
  </si>
  <si>
    <t>San Juan Capistrano, CA 92693</t>
  </si>
  <si>
    <t>Fort Stockton, TX 79735</t>
  </si>
  <si>
    <t>Plymouth, NY 13832</t>
  </si>
  <si>
    <t>Centerburg, OH 43011</t>
  </si>
  <si>
    <t>Channing, TX 79018</t>
  </si>
  <si>
    <t>Georgetown, MS 39078</t>
  </si>
  <si>
    <t>Gold Run, CA 95717</t>
  </si>
  <si>
    <t>Mount Horeb, WI 53572</t>
  </si>
  <si>
    <t>Enfield, NC 27823</t>
  </si>
  <si>
    <t>Adamstown, PA 19501</t>
  </si>
  <si>
    <t>Flinthill, MO 63346</t>
  </si>
  <si>
    <t>Virgil, SD 57379</t>
  </si>
  <si>
    <t>Stonington, CT 06378</t>
  </si>
  <si>
    <t>Mantua, UT 84324</t>
  </si>
  <si>
    <t>Buckingham, VA 23921</t>
  </si>
  <si>
    <t>Gwynedd Valley, PA 19437</t>
  </si>
  <si>
    <t>Linden, WI 53553</t>
  </si>
  <si>
    <t>Chattaroy, WV 25667</t>
  </si>
  <si>
    <t>New Russia, NY 12964</t>
  </si>
  <si>
    <t>Seney, MI 49883</t>
  </si>
  <si>
    <t>Gates, OR 97346</t>
  </si>
  <si>
    <t>Tuxedo, NC 28784</t>
  </si>
  <si>
    <t>Carthage, NC 28327</t>
  </si>
  <si>
    <t>Magnolia, TX 77355</t>
  </si>
  <si>
    <t>Cuervo, NM 88417</t>
  </si>
  <si>
    <t>Hooper, UT 84315</t>
  </si>
  <si>
    <t>Sharptown, MD 21861</t>
  </si>
  <si>
    <t>Ashmore, IL 61912</t>
  </si>
  <si>
    <t>Elkhart, IL 62634</t>
  </si>
  <si>
    <t>Wellington, FL 33414</t>
  </si>
  <si>
    <t>Wooldridge, MO 65287</t>
  </si>
  <si>
    <t>Barry, MN 56210</t>
  </si>
  <si>
    <t>Little York, NY 13087</t>
  </si>
  <si>
    <t>Ulysses, KY 41264</t>
  </si>
  <si>
    <t>Clifton, TX 76634</t>
  </si>
  <si>
    <t>Total</t>
  </si>
  <si>
    <t>Hilham, TN 38568</t>
  </si>
  <si>
    <t>Leakey, TX 78873</t>
  </si>
  <si>
    <t>Talala, OK 74080</t>
  </si>
  <si>
    <t>Willow River, MN 55795</t>
  </si>
  <si>
    <t>Macedonia, OH 44056</t>
  </si>
  <si>
    <t>Keego Harbor, MI 48320</t>
  </si>
  <si>
    <t>Colton, CA 92324</t>
  </si>
  <si>
    <t>Kannapolis, NC 28083</t>
  </si>
  <si>
    <t>Naval Air Station/ Jrb, TX 76127</t>
  </si>
  <si>
    <t>Westhope, ND 58793</t>
  </si>
  <si>
    <t>Avery, CA 95224</t>
  </si>
  <si>
    <t>Acme, LA 71316</t>
  </si>
  <si>
    <t>Carthage, MS 39051</t>
  </si>
  <si>
    <t>Garrett, KY 41630</t>
  </si>
  <si>
    <t>Hood, VA 22723</t>
  </si>
  <si>
    <t>Arnegard, ND 58835</t>
  </si>
  <si>
    <t>Micro, NC 27555</t>
  </si>
  <si>
    <t>Andover, CT 06232</t>
  </si>
  <si>
    <t>Fort Covington, NY 12937</t>
  </si>
  <si>
    <t>Kensington, KS 66951</t>
  </si>
  <si>
    <t>Show Low, AZ 85902</t>
  </si>
  <si>
    <t>Surprise, AZ 85388</t>
  </si>
  <si>
    <t>Donnelly, ID 83615</t>
  </si>
  <si>
    <t>Hull, IA 51239</t>
  </si>
  <si>
    <t>Bethlehem, MD 21609</t>
  </si>
  <si>
    <t>Log Lane Village, CO 80705</t>
  </si>
  <si>
    <t>Weatogue, CT 06089</t>
  </si>
  <si>
    <t>Cook Sta, MO 65449</t>
  </si>
  <si>
    <t>Kermit, WV 25674</t>
  </si>
  <si>
    <t>Endeavor, PA 16322</t>
  </si>
  <si>
    <t>Ghent, WV 25843</t>
  </si>
  <si>
    <t>Pelham, NY 10803</t>
  </si>
  <si>
    <t>Sudan, TX 79371</t>
  </si>
  <si>
    <t>North Garden, VA 22959</t>
  </si>
  <si>
    <t>Teec Nos Pos, AZ 86514</t>
  </si>
  <si>
    <t>Roslyn, NY 11576</t>
  </si>
  <si>
    <t>Carbon, TX 76435</t>
  </si>
  <si>
    <t>Fiskeville, RI 02823</t>
  </si>
  <si>
    <t>Kingsley, PA 18826</t>
  </si>
  <si>
    <t>Lemon Cove, CA 93244</t>
  </si>
  <si>
    <t>Van Dyne, WI 54979</t>
  </si>
  <si>
    <t>Equinunk, PA 18417</t>
  </si>
  <si>
    <t>Gillsville, GA 30543</t>
  </si>
  <si>
    <t>Quakake, PA 18245</t>
  </si>
  <si>
    <t>Elk Creek, NE 68348</t>
  </si>
  <si>
    <t>Mayfield, MI 49666</t>
  </si>
  <si>
    <t>Velarde, NM 87582</t>
  </si>
  <si>
    <t>Okawville, IL 62271</t>
  </si>
  <si>
    <t>Hughesville, PA 17737</t>
  </si>
  <si>
    <t>Nutrioso, AZ 85932</t>
  </si>
  <si>
    <t>Columbiaville, NY 12050</t>
  </si>
  <si>
    <t>East Freetown, MA 02717</t>
  </si>
  <si>
    <t>Newton, NJ 07860</t>
  </si>
  <si>
    <t>Warner, OK 74469</t>
  </si>
  <si>
    <t>Lehman, PA 18627</t>
  </si>
  <si>
    <t>Fayetteville, WV 25840</t>
  </si>
  <si>
    <t>Hinton, IA 51024</t>
  </si>
  <si>
    <t>Wilkesville, OH 45695</t>
  </si>
  <si>
    <t>Glenmora, LA 71433</t>
  </si>
  <si>
    <t>Calhoun, LA 71225</t>
  </si>
  <si>
    <t>Laurel, NE 68745</t>
  </si>
  <si>
    <t>Raquette Lake, NY 13436</t>
  </si>
  <si>
    <t>Silver Gate, MT 59081</t>
  </si>
  <si>
    <t>Mohawk, MI 49950</t>
  </si>
  <si>
    <t>Cora, WY 82925</t>
  </si>
  <si>
    <t>Montevallo, AL 35115</t>
  </si>
  <si>
    <t>Gleneden Beach, OR 97388</t>
  </si>
  <si>
    <t>Homer, GA 30547</t>
  </si>
  <si>
    <t>Markham, IL 60428</t>
  </si>
  <si>
    <t>Conesville, OH 43811</t>
  </si>
  <si>
    <t>Bucks, AL 36512</t>
  </si>
  <si>
    <t>West Portsmouth, OH 45663</t>
  </si>
  <si>
    <t>Grady, AR 71644</t>
  </si>
  <si>
    <t>Amenia, ND 58004</t>
  </si>
  <si>
    <t>Saint Mary of The Woods, IN 47876</t>
  </si>
  <si>
    <t>Kinsale, VA 22488</t>
  </si>
  <si>
    <t>Meally, KY 41234</t>
  </si>
  <si>
    <t>Susquehanna, PA 18847</t>
  </si>
  <si>
    <t>New Point, VA 23125</t>
  </si>
  <si>
    <t>Brooklyn, IN 46111</t>
  </si>
  <si>
    <t>Brant Lake, NY 12815</t>
  </si>
  <si>
    <t>Geneva, GA 31810</t>
  </si>
  <si>
    <t>Sibley, LA 71073</t>
  </si>
  <si>
    <t>Drift, KY 41619</t>
  </si>
  <si>
    <t>Henderson, NC 27537</t>
  </si>
  <si>
    <t>Thayer, KS 66776</t>
  </si>
  <si>
    <t>El Cajon, CA 92090</t>
  </si>
  <si>
    <t>Talmage, CA 95481</t>
  </si>
  <si>
    <t>Carbon, IA 50839</t>
  </si>
  <si>
    <t>Woodhull, NY 14898</t>
  </si>
  <si>
    <t>Evans, GA 30809</t>
  </si>
  <si>
    <t>Brookeland, TX 75931</t>
  </si>
  <si>
    <t>Mumford, NY 14511</t>
  </si>
  <si>
    <t>Blue Jay, CA 92317</t>
  </si>
  <si>
    <t>Marion, MS 39342</t>
  </si>
  <si>
    <t>Birdsnest, VA 23307</t>
  </si>
  <si>
    <t>Buena Vista, PA 15018</t>
  </si>
  <si>
    <t>Tornado, WV 25202</t>
  </si>
  <si>
    <t>Vidor, TX 77670</t>
  </si>
  <si>
    <t>Colby, KS 67701</t>
  </si>
  <si>
    <t>Redfield, NY 13437</t>
  </si>
  <si>
    <t>Sandy Spring, MD 20860</t>
  </si>
  <si>
    <t>Gamerco, NM 87317</t>
  </si>
  <si>
    <t>Gasconade, MO 65036</t>
  </si>
  <si>
    <t>Greensburg, LA 70441</t>
  </si>
  <si>
    <t>Lodgepole, SD 57640</t>
  </si>
  <si>
    <t>Mount Alto, WV 25264</t>
  </si>
  <si>
    <t>Crestline, KS 66728</t>
  </si>
  <si>
    <t>Independence, LA 70443</t>
  </si>
  <si>
    <t>Cohutta, GA 30710</t>
  </si>
  <si>
    <t>Rubicon, WI 53078</t>
  </si>
  <si>
    <t>Wexford, PA 15090</t>
  </si>
  <si>
    <t>Forest Park, IL 60130</t>
  </si>
  <si>
    <t>Oakfield, GA 31772</t>
  </si>
  <si>
    <t>Park City, KY 42160</t>
  </si>
  <si>
    <t>Ashland, MS 38603</t>
  </si>
  <si>
    <t>Foresthill, CA 95631</t>
  </si>
  <si>
    <t>Manchester, IL 62663</t>
  </si>
  <si>
    <t>Pena Blanca, NM 87041</t>
  </si>
  <si>
    <t>Sperryville, VA 22740</t>
  </si>
  <si>
    <t>Canton, KS 67428</t>
  </si>
  <si>
    <t>Centerfield, UT 84622</t>
  </si>
  <si>
    <t>Mammoth Spring, AR 72554</t>
  </si>
  <si>
    <t>Rockton, PA 15856</t>
  </si>
  <si>
    <t>Higgins, TX 79046</t>
  </si>
  <si>
    <t>Venetia, PA 15367</t>
  </si>
  <si>
    <t>Madrid, NY 13660</t>
  </si>
  <si>
    <t>Riverton, IL 62561</t>
  </si>
  <si>
    <t>Pasco, WA 99302</t>
  </si>
  <si>
    <t>Diamond City, AR 72630</t>
  </si>
  <si>
    <t>Stewartsville, MO 64490</t>
  </si>
  <si>
    <t>Frisco, CO 80443</t>
  </si>
  <si>
    <t>Homestead, FL 33092</t>
  </si>
  <si>
    <t>Leawood, KS 66211</t>
  </si>
  <si>
    <t>Etta, MS 38627</t>
  </si>
  <si>
    <t>Templeton, CA 93465</t>
  </si>
  <si>
    <t>Masonville, NY 13804</t>
  </si>
  <si>
    <t>Melvern, KS 66510</t>
  </si>
  <si>
    <t>Enumclaw, WA 98022</t>
  </si>
  <si>
    <t>Fort Davis, TX 79734</t>
  </si>
  <si>
    <t>Lakewood, NJ 08701</t>
  </si>
  <si>
    <t>Boutte, LA 70039</t>
  </si>
  <si>
    <t>Brandenburg, KY 40108</t>
  </si>
  <si>
    <t>Hanna, OK 74845</t>
  </si>
  <si>
    <t>Heidelberg, MS 39439</t>
  </si>
  <si>
    <t>Mc Connell, IL 61050</t>
  </si>
  <si>
    <t>Peterboro, NY 13134</t>
  </si>
  <si>
    <t>Odem, TX 78370</t>
  </si>
  <si>
    <t>Wheeler, TX 79096</t>
  </si>
  <si>
    <t>Knox, PA 16232</t>
  </si>
  <si>
    <t>Morrisonville, NY 12962</t>
  </si>
  <si>
    <t>Nucla, CO 81424</t>
  </si>
  <si>
    <t>Catlettsburg, KY 41129</t>
  </si>
  <si>
    <t>Iuka, KS 67066</t>
  </si>
  <si>
    <t>Warm Springs, GA 31830</t>
  </si>
  <si>
    <t>Roan Mountain, TN 37687</t>
  </si>
  <si>
    <t>Hahnville, LA 70057</t>
  </si>
  <si>
    <t>La Plume, PA 18440</t>
  </si>
  <si>
    <t>Starks, LA 70661</t>
  </si>
  <si>
    <t>Aguila, AZ 85320</t>
  </si>
  <si>
    <t>Point Lay, AK 99759</t>
  </si>
  <si>
    <t>Umatilla, OR 97882</t>
  </si>
  <si>
    <t>Brandon, FL 33511</t>
  </si>
  <si>
    <t>Tucumcari, NM 88401</t>
  </si>
  <si>
    <t>Holdrege, NE 68949</t>
  </si>
  <si>
    <t>Pritchett, CO 81064</t>
  </si>
  <si>
    <t>Avawam, KY 41713</t>
  </si>
  <si>
    <t>Ratcliff, TX 75858</t>
  </si>
  <si>
    <t>Bethera, SC 29430</t>
  </si>
  <si>
    <t>Bethany Beach, DE 19930</t>
  </si>
  <si>
    <t>Carmel By The Sea, CA 93921</t>
  </si>
  <si>
    <t>Greenville, FL 32331</t>
  </si>
  <si>
    <t>Prestonsburg, KY 41653</t>
  </si>
  <si>
    <t>Watson, IL 62473</t>
  </si>
  <si>
    <t>Pulaski, TN 38478</t>
  </si>
  <si>
    <t>Grosse Ile, MI 48138</t>
  </si>
  <si>
    <t>Hitchita, OK 74438</t>
  </si>
  <si>
    <t>Jacksonville, NY 14854</t>
  </si>
  <si>
    <t>Greenville, CA 95947</t>
  </si>
  <si>
    <t>Brooks, CA 95606</t>
  </si>
  <si>
    <t>Lowgap, NC 27024</t>
  </si>
  <si>
    <t>Mansfield, WA 98830</t>
  </si>
  <si>
    <t>Sabinsville, PA 16943</t>
  </si>
  <si>
    <t>Texhoma, OK 73949</t>
  </si>
  <si>
    <t>Jordan, MT 59337</t>
  </si>
  <si>
    <t>Fayette, NY 13065</t>
  </si>
  <si>
    <t>Broadway, VA 22815</t>
  </si>
  <si>
    <t>Dunn, TX 79516</t>
  </si>
  <si>
    <t>Hoyt, OK 74440</t>
  </si>
  <si>
    <t>Plantation, FL 33388</t>
  </si>
  <si>
    <t>Defiance, MO 63341</t>
  </si>
  <si>
    <t>Sault Sainte Marie, MI 49783</t>
  </si>
  <si>
    <t>Defiance, OH 43512</t>
  </si>
  <si>
    <t>Onawa, IA 51040</t>
  </si>
  <si>
    <t>Pueblo, CO 81012</t>
  </si>
  <si>
    <t>Sleepy Eye, MN 56085</t>
  </si>
  <si>
    <t>Topinabee, MI 49791</t>
  </si>
  <si>
    <t>Blissfield, OH 43805</t>
  </si>
  <si>
    <t>Ravenwood, MO 64479</t>
  </si>
  <si>
    <t>Davidson, NC 28036</t>
  </si>
  <si>
    <t>Elmhurst, NY 11380</t>
  </si>
  <si>
    <t>Justice, IL 60458</t>
  </si>
  <si>
    <t>Lucas, KS 67648</t>
  </si>
  <si>
    <t>Saint Clair Shores, MI 48082</t>
  </si>
  <si>
    <t>Etowah, NC 28729</t>
  </si>
  <si>
    <t>Town Creek, AL 35672</t>
  </si>
  <si>
    <t>High Rolls Mountain Park, NM 88325</t>
  </si>
  <si>
    <t>Luebbering, MO 63061</t>
  </si>
  <si>
    <t>Newhope, AR 71959</t>
  </si>
  <si>
    <t>Foster, MO 64745</t>
  </si>
  <si>
    <t>Hillsboro, MS 39087</t>
  </si>
  <si>
    <t>Unity, OR 97884</t>
  </si>
  <si>
    <t>East Hanover, NJ 07936</t>
  </si>
  <si>
    <t>Steptoe, WA 99174</t>
  </si>
  <si>
    <t>Adrian, PA 16210</t>
  </si>
  <si>
    <t>Sherwood, MI 49089</t>
  </si>
  <si>
    <t>Bagdad, AZ 86321</t>
  </si>
  <si>
    <t>Neoga, IL 62447</t>
  </si>
  <si>
    <t>Royal, IL 61871</t>
  </si>
  <si>
    <t>Maple Plain, MN 55593</t>
  </si>
  <si>
    <t>Mifflinville, PA 18631</t>
  </si>
  <si>
    <t>Biola, CA 93606</t>
  </si>
  <si>
    <t>Pine Meadow, CT 06061</t>
  </si>
  <si>
    <t>Warfield, VA 23889</t>
  </si>
  <si>
    <t>Conway, WA 98238</t>
  </si>
  <si>
    <t>Los Alamos, CA 93440</t>
  </si>
  <si>
    <t>Minerva, KY 41062</t>
  </si>
  <si>
    <t>Dona Ana, NM 88032</t>
  </si>
  <si>
    <t>Bingham Lake, MN 56118</t>
  </si>
  <si>
    <t>Burdette, AR 72321</t>
  </si>
  <si>
    <t>Jolon, CA 93928</t>
  </si>
  <si>
    <t>Chambers, NE 68725</t>
  </si>
  <si>
    <t>Mount Joy, PA 17552</t>
  </si>
  <si>
    <t>Spavinaw, OK 74366</t>
  </si>
  <si>
    <t>Ashford, WV 25009</t>
  </si>
  <si>
    <t>Chambersburg, PA 17202</t>
  </si>
  <si>
    <t>Glorieta, NM 87535</t>
  </si>
  <si>
    <t>Hinton, WV 25951</t>
  </si>
  <si>
    <t>Hughesville, MO 65334</t>
  </si>
  <si>
    <t>Shade, OH 45776</t>
  </si>
  <si>
    <t>Columbia, KY 42728</t>
  </si>
  <si>
    <t>Bayard, NM 88023</t>
  </si>
  <si>
    <t>Harker Heights, TX 76548</t>
  </si>
  <si>
    <t>Somerville, OH 45064</t>
  </si>
  <si>
    <t>Currituck, NC 27929</t>
  </si>
  <si>
    <t>Adolphus, KY 42120</t>
  </si>
  <si>
    <t>Owanka, SD 57767</t>
  </si>
  <si>
    <t>Kawkawlin, MI 48631</t>
  </si>
  <si>
    <t>Loving, TX 76460</t>
  </si>
  <si>
    <t>West Fork, AR 72774</t>
  </si>
  <si>
    <t>Conshohocken, PA 19429</t>
  </si>
  <si>
    <t>Weldon, CA 93283</t>
  </si>
  <si>
    <t>Geneva, ID 83238</t>
  </si>
  <si>
    <t>Withee, WI 54498</t>
  </si>
  <si>
    <t>Danube, MN 56230</t>
  </si>
  <si>
    <t>Wallingford, VT 05773</t>
  </si>
  <si>
    <t>Edinburg, IL 62531</t>
  </si>
  <si>
    <t>Rock, MI 49880</t>
  </si>
  <si>
    <t>Columbus, NE 68602</t>
  </si>
  <si>
    <t>Knox City, MO 63446</t>
  </si>
  <si>
    <t>Misenheimer, NC 28109</t>
  </si>
  <si>
    <t>Rozel, KS 67574</t>
  </si>
  <si>
    <t>Fords Branch, KY 41526</t>
  </si>
  <si>
    <t>Alpine, CA 91903</t>
  </si>
  <si>
    <t>Sanders, MT 59076</t>
  </si>
  <si>
    <t>Aneth, UT 84510</t>
  </si>
  <si>
    <t>Far Rockaway, NY 11695</t>
  </si>
  <si>
    <t>Farmingdale, NY 11737</t>
  </si>
  <si>
    <t>Peru, VT 05152</t>
  </si>
  <si>
    <t>Woodbine, KS 67492</t>
  </si>
  <si>
    <t>Mount Jackson, VA 22842</t>
  </si>
  <si>
    <t>Newport, OH 45768</t>
  </si>
  <si>
    <t>Ruidoso, NM 88355</t>
  </si>
  <si>
    <t>Schofield, WI 54476</t>
  </si>
  <si>
    <t>Chambersburg, IL 62323</t>
  </si>
  <si>
    <t>Durham, MO 63438</t>
  </si>
  <si>
    <t>Mc Roberts, KY 41835</t>
  </si>
  <si>
    <t>Viola, IA 52350</t>
  </si>
  <si>
    <t>Ketchikan, AK 99950</t>
  </si>
  <si>
    <t>La Plata, NM 87418</t>
  </si>
  <si>
    <t>North Dighton, MA 02764</t>
  </si>
  <si>
    <t>Linden, IA 50146</t>
  </si>
  <si>
    <t>Baker, CA 92309</t>
  </si>
  <si>
    <t>Coleraine, MN 55722</t>
  </si>
  <si>
    <t>Fleming, PA 16835</t>
  </si>
  <si>
    <t>Branch, LA 70516</t>
  </si>
  <si>
    <t>Dorsey, IL 62021</t>
  </si>
  <si>
    <t>Portia, AR 72457</t>
  </si>
  <si>
    <t>Callaway, MD 20620</t>
  </si>
  <si>
    <t>Highwood, IL 60040</t>
  </si>
  <si>
    <t>Monument, NM 88265</t>
  </si>
  <si>
    <t>Saint Thomas, ND 58276</t>
  </si>
  <si>
    <t>Hesperus, CO 81326</t>
  </si>
  <si>
    <t>Melcroft, PA 15462</t>
  </si>
  <si>
    <t>Bellevue, TX 76228</t>
  </si>
  <si>
    <t>Holliston, MA 01746</t>
  </si>
  <si>
    <t>Dundee, OH 44624</t>
  </si>
  <si>
    <t>Homewood, IL 60430</t>
  </si>
  <si>
    <t>Dover Afb, DE 19902</t>
  </si>
  <si>
    <t>Sykesville, PA 15865</t>
  </si>
  <si>
    <t>Derma, MS 38839</t>
  </si>
  <si>
    <t>Elrod, AL 35458</t>
  </si>
  <si>
    <t>Merriman, NE 69218</t>
  </si>
  <si>
    <t>Middlebrook, VA 24459</t>
  </si>
  <si>
    <t>New Hampton, MO 64471</t>
  </si>
  <si>
    <t>Clarence, MO 63437</t>
  </si>
  <si>
    <t>Fullerton, CA 92838</t>
  </si>
  <si>
    <t>Brier Hill, NY 13614</t>
  </si>
  <si>
    <t>Logan, IA 51546</t>
  </si>
  <si>
    <t>Pennington, NJ 08534</t>
  </si>
  <si>
    <t>Hayneville, AL 36040</t>
  </si>
  <si>
    <t>Riverdale, ND 58565</t>
  </si>
  <si>
    <t>Gowen, MI 49326</t>
  </si>
  <si>
    <t>Foyil, OK 74031</t>
  </si>
  <si>
    <t>Atlanta, GA 31196</t>
  </si>
  <si>
    <t>Henry, VA 24102</t>
  </si>
  <si>
    <t>Tiplersville, MS 38674</t>
  </si>
  <si>
    <t>Long Barn, CA 95335</t>
  </si>
  <si>
    <t>Cisco, TX 76437</t>
  </si>
  <si>
    <t>Darrouzett, TX 79024</t>
  </si>
  <si>
    <t>Woodbury, PA 16695</t>
  </si>
  <si>
    <t>Leeper, PA 16233</t>
  </si>
  <si>
    <t>Bolt, WV 25817</t>
  </si>
  <si>
    <t>Goose Rock, KY 40944</t>
  </si>
  <si>
    <t>Gouldsboro, PA 18424</t>
  </si>
  <si>
    <t>Madison, SD 57042</t>
  </si>
  <si>
    <t>Ritzville, WA 99169</t>
  </si>
  <si>
    <t>Columbus, AR 71831</t>
  </si>
  <si>
    <t>Pinckard, AL 36371</t>
  </si>
  <si>
    <t>Hughes Springs, TX 75656</t>
  </si>
  <si>
    <t>Brownsboro, AL 35741</t>
  </si>
  <si>
    <t>Echo, MN 56237</t>
  </si>
  <si>
    <t>Philadelphia, TN 37846</t>
  </si>
  <si>
    <t>Buffalo Mills, PA 15534</t>
  </si>
  <si>
    <t>Dickens, IA 51333</t>
  </si>
  <si>
    <t>Dupont, OH 45837</t>
  </si>
  <si>
    <t>New Milford, PA 18834</t>
  </si>
  <si>
    <t>Warwick, RI 02889</t>
  </si>
  <si>
    <t>Williamson, IA 50272</t>
  </si>
  <si>
    <t>Harrison Township, MI 48045</t>
  </si>
  <si>
    <t>Oakfield, WI 53065</t>
  </si>
  <si>
    <t>Independence, MO 64058</t>
  </si>
  <si>
    <t>Wheaton, MN 56296</t>
  </si>
  <si>
    <t>Nallen, WV 26680</t>
  </si>
  <si>
    <t>Brooklyn, MS 39425</t>
  </si>
  <si>
    <t>Green River, UT 84525</t>
  </si>
  <si>
    <t>Tennent, NJ 07763</t>
  </si>
  <si>
    <t>Sturtevant, WI 53177</t>
  </si>
  <si>
    <t>Sierra Madre, CA 91025</t>
  </si>
  <si>
    <t>Munson, PA 16860</t>
  </si>
  <si>
    <t>Sunburg, MN 56289</t>
  </si>
  <si>
    <t>Whitewater, CO 81527</t>
  </si>
  <si>
    <t>Arnaudville, LA 70512</t>
  </si>
  <si>
    <t>Aberdeen, ID 83210</t>
  </si>
  <si>
    <t>Hayti, SD 57241</t>
  </si>
  <si>
    <t>Seneca, NE 69161</t>
  </si>
  <si>
    <t>Wapwallopen, PA 18660</t>
  </si>
  <si>
    <t>New Douglas, IL 62074</t>
  </si>
  <si>
    <t>Trout Run, PA 17771</t>
  </si>
  <si>
    <t>West, MS 39192</t>
  </si>
  <si>
    <t>Ophiem, IL 61468</t>
  </si>
  <si>
    <t>Port Mansfield, TX 78598</t>
  </si>
  <si>
    <t>Sparks, NE 69220</t>
  </si>
  <si>
    <t>Headrick, OK 73549</t>
  </si>
  <si>
    <t>Coachella, CA 92236</t>
  </si>
  <si>
    <t>Tarpon Springs, FL 34689</t>
  </si>
  <si>
    <t>Wingina, VA 24599</t>
  </si>
  <si>
    <t>Star, TX 76880</t>
  </si>
  <si>
    <t>Tamms, IL 62988</t>
  </si>
  <si>
    <t>Mc Dermitt, NV 89421</t>
  </si>
  <si>
    <t>Syracuse, MO 65354</t>
  </si>
  <si>
    <t>Bath, IL 62617</t>
  </si>
  <si>
    <t>Ludlow, MS 39098</t>
  </si>
  <si>
    <t>Saint Benedict, LA 70457</t>
  </si>
  <si>
    <t>Chowchilla, CA 93610</t>
  </si>
  <si>
    <t>Whitewater, KS 67154</t>
  </si>
  <si>
    <t>Coloma, MI 49038</t>
  </si>
  <si>
    <t>Cold Spring, MN 56320</t>
  </si>
  <si>
    <t>Mehama, OR 97384</t>
  </si>
  <si>
    <t>Union Grove, AL 35175</t>
  </si>
  <si>
    <t>Alburnett, IA 52202</t>
  </si>
  <si>
    <t>Logan, UT 84341</t>
  </si>
  <si>
    <t>Minneapolis, KS 67467</t>
  </si>
  <si>
    <t>Tehachapi, CA 93581</t>
  </si>
  <si>
    <t>Hodgenville, KY 42748</t>
  </si>
  <si>
    <t>Lake Worth, FL 33467</t>
  </si>
  <si>
    <t>Manchester Center, VT 05255</t>
  </si>
  <si>
    <t>Trinidad, TX 75163</t>
  </si>
  <si>
    <t>Algoma, MS 38820</t>
  </si>
  <si>
    <t>Cabot, PA 16023</t>
  </si>
  <si>
    <t>Nikolski, AK 99638</t>
  </si>
  <si>
    <t>Richfield, UT 84701</t>
  </si>
  <si>
    <t>Kempton, PA 19529</t>
  </si>
  <si>
    <t>Mill Spring, MO 63952</t>
  </si>
  <si>
    <t>Scheller, IL 62883</t>
  </si>
  <si>
    <t>Moran, KS 66755</t>
  </si>
  <si>
    <t>Atchison, KS 66002</t>
  </si>
  <si>
    <t>Hundred, WV 26575</t>
  </si>
  <si>
    <t>Panama, NY 14767</t>
  </si>
  <si>
    <t>Mc Arthur, OH 45651</t>
  </si>
  <si>
    <t>Burlington, WI 53105</t>
  </si>
  <si>
    <t>Chesterfield, VA 23838</t>
  </si>
  <si>
    <t>Mchenry, ND 58464</t>
  </si>
  <si>
    <t>Garden City, MN 56034</t>
  </si>
  <si>
    <t>Grand Blanc, MI 48480</t>
  </si>
  <si>
    <t>Bolton, MS 39041</t>
  </si>
  <si>
    <t>Worley, ID 83876</t>
  </si>
  <si>
    <t>Cameron, MO 64429</t>
  </si>
  <si>
    <t>Von Ormy, TX 78073</t>
  </si>
  <si>
    <t>Windsor, CO 80551</t>
  </si>
  <si>
    <t>Catasauqua, PA 18032</t>
  </si>
  <si>
    <t>Cherokee, TX 76832</t>
  </si>
  <si>
    <t>Earlville, IA 52041</t>
  </si>
  <si>
    <t>Great Neck, NY 11027</t>
  </si>
  <si>
    <t>East Amherst, NY 14051</t>
  </si>
  <si>
    <t>Granite Canon, WY 82059</t>
  </si>
  <si>
    <t>Woodville, TX 75990</t>
  </si>
  <si>
    <t>Nimitz, WV 25978</t>
  </si>
  <si>
    <t>Schoenchen, KS 67667</t>
  </si>
  <si>
    <t>Media, PA 19091</t>
  </si>
  <si>
    <t>Mulberry, KS 66756</t>
  </si>
  <si>
    <t>Wounded Knee, SD 57794</t>
  </si>
  <si>
    <t>Embudo, NM 87531</t>
  </si>
  <si>
    <t>New Albany, IN 47151</t>
  </si>
  <si>
    <t>Santa Fe, NM 87594</t>
  </si>
  <si>
    <t>Aldie, VA 20105</t>
  </si>
  <si>
    <t>Lumberport, WV 26386</t>
  </si>
  <si>
    <t>Devault, PA 19432</t>
  </si>
  <si>
    <t>Jersey City, NJ 07399</t>
  </si>
  <si>
    <t>Paige, TX 78659</t>
  </si>
  <si>
    <t>Sheridan, OR 97378</t>
  </si>
  <si>
    <t>Topton, NC 28781</t>
  </si>
  <si>
    <t>Buckholts, TX 76518</t>
  </si>
  <si>
    <t>Inglewood, CA 90312</t>
  </si>
  <si>
    <t>Tuscarawas, OH 44682</t>
  </si>
  <si>
    <t>Cartwright, ND 58838</t>
  </si>
  <si>
    <t>San Benito, TX 78586</t>
  </si>
  <si>
    <t>Deedsville, IN 46921</t>
  </si>
  <si>
    <t>Park City, UT 84098</t>
  </si>
  <si>
    <t>Gridley, KS 66852</t>
  </si>
  <si>
    <t>Blandon, PA 19510</t>
  </si>
  <si>
    <t>Pompano Beach, FL 33077</t>
  </si>
  <si>
    <t>Spanish Fork, UT 84660</t>
  </si>
  <si>
    <t>Sylvia, KS 67581</t>
  </si>
  <si>
    <t>Roscoe, MO 64781</t>
  </si>
  <si>
    <t>Georgetown, DE 19947</t>
  </si>
  <si>
    <t>Kenvir, KY 40847</t>
  </si>
  <si>
    <t>South Point, OH 45680</t>
  </si>
  <si>
    <t>Huey, IL 62252</t>
  </si>
  <si>
    <t>Jennings, LA 70546</t>
  </si>
  <si>
    <t>Oark, AR 72852</t>
  </si>
  <si>
    <t>Marked Tree, AR 72365</t>
  </si>
  <si>
    <t>Isle of Wight, VA 23397</t>
  </si>
  <si>
    <t>Wheelersburg, OH 45694</t>
  </si>
  <si>
    <t>Houston, MO 65483</t>
  </si>
  <si>
    <t>Wachapreague, VA 23480</t>
  </si>
  <si>
    <t>Coffeeville, MS 38922</t>
  </si>
  <si>
    <t>Reydon, OK 73660</t>
  </si>
  <si>
    <t>Freeport, OH 43973</t>
  </si>
  <si>
    <t>Golden, IL 62339</t>
  </si>
  <si>
    <t>Perry, KS 66073</t>
  </si>
  <si>
    <t>Middleburg, NC 27556</t>
  </si>
  <si>
    <t>Pickerington, OH 43147</t>
  </si>
  <si>
    <t>Biwabik, MN 55708</t>
  </si>
  <si>
    <t>Black Rock, AR 72415</t>
  </si>
  <si>
    <t>High Bridge, WI 54846</t>
  </si>
  <si>
    <t>Hurley, VA 24620</t>
  </si>
  <si>
    <t>Merrifield, MN 56465</t>
  </si>
  <si>
    <t>Greenford, OH 44422</t>
  </si>
  <si>
    <t>Pinola, MS 39149</t>
  </si>
  <si>
    <t>Waterford, CT 06385</t>
  </si>
  <si>
    <t>Forestville, MI 48434</t>
  </si>
  <si>
    <t>Shippenville, PA 16254</t>
  </si>
  <si>
    <t>Groveland, CA 95321</t>
  </si>
  <si>
    <t>Beavercreek, OR 97004</t>
  </si>
  <si>
    <t>Allenwood, PA 17810</t>
  </si>
  <si>
    <t>Lambsburg, VA 24351</t>
  </si>
  <si>
    <t>Port Leyden, NY 13433</t>
  </si>
  <si>
    <t>Startex, SC 29377</t>
  </si>
  <si>
    <t>Durham, KS 67438</t>
  </si>
  <si>
    <t>Glastonbury, CT 06033</t>
  </si>
  <si>
    <t>Mehoopany, PA 18629</t>
  </si>
  <si>
    <t>Bridgeville, PA 15017</t>
  </si>
  <si>
    <t>Fredonia, KS 66736</t>
  </si>
  <si>
    <t>Hillsboro, KS 67063</t>
  </si>
  <si>
    <t>Northport, NY 11768</t>
  </si>
  <si>
    <t>Shiro, TX 77876</t>
  </si>
  <si>
    <t>Duffield, VA 24244</t>
  </si>
  <si>
    <t>Lunenburg, MA 01462</t>
  </si>
  <si>
    <t>Pleasant Hill, OH 45359</t>
  </si>
  <si>
    <t>Merchandise</t>
  </si>
  <si>
    <t>Product</t>
  </si>
  <si>
    <t>Description</t>
  </si>
  <si>
    <t>Unit Price</t>
  </si>
  <si>
    <t>CategoryID</t>
  </si>
  <si>
    <t>ManufacturerID</t>
  </si>
  <si>
    <t>Yonex Astrox 99 Badminton Racket</t>
  </si>
  <si>
    <t xml:space="preserve"> High-performance badminton racket for advanced players. </t>
  </si>
  <si>
    <t>Molten FIBA GM7X Outdoor Basketball</t>
  </si>
  <si>
    <t xml:space="preserve"> Durable outdoor basketball, FIBA-approved. </t>
  </si>
  <si>
    <t>MSR WhisperLite International Backpacking Stove</t>
  </si>
  <si>
    <t xml:space="preserve"> A compact and multi-fuel stove for outdoor cooking. </t>
  </si>
  <si>
    <t>BalanceFrom GoYoga+ All-Purpose Yoga Mat</t>
  </si>
  <si>
    <t xml:space="preserve"> An extra thick, non-slip yoga mat. </t>
  </si>
  <si>
    <t>Gilbert Official Rugby World Cup Ball</t>
  </si>
  <si>
    <t xml:space="preserve"> Durable and grip-enhanced ball used in international rugby. </t>
  </si>
  <si>
    <t>Polar H10 Heart Rate Sensor</t>
  </si>
  <si>
    <t xml:space="preserve"> Accurate chest strap monitor for fitness tracking. </t>
  </si>
  <si>
    <t>Sea to Summit Aeros Pillow Premium</t>
  </si>
  <si>
    <t xml:space="preserve"> An inflatable, comfortable pillow for camping and travel. </t>
  </si>
  <si>
    <t>Schutt Air Maxx TPU Baseball Catcher's Helmet</t>
  </si>
  <si>
    <t xml:space="preserve"> A ventilated and protective helmet for catchers. </t>
  </si>
  <si>
    <t>The North Face Freedom Insulated Pants</t>
  </si>
  <si>
    <t xml:space="preserve"> Waterproof and insulated pants for skiing/snowboarding. </t>
  </si>
  <si>
    <t>Wilson NFL Super Grip Football</t>
  </si>
  <si>
    <t xml:space="preserve"> Official size football, designed for recreational play. </t>
  </si>
  <si>
    <t>Oakley Flight Deck Ski Goggles</t>
  </si>
  <si>
    <t xml:space="preserve"> High-quality goggles with anti-fog coating for skiing and snowboarding. </t>
  </si>
  <si>
    <t>Stiga Pro Carbon Table Tennis Paddle</t>
  </si>
  <si>
    <t xml:space="preserve"> Advanced paddle for competitive table tennis players. </t>
  </si>
  <si>
    <t>Giro Syntax MIPS Road Helmet</t>
  </si>
  <si>
    <t xml:space="preserve"> A road bike helmet with advanced safety features. </t>
  </si>
  <si>
    <t>BIC Sport DURA-TEC Surfboard</t>
  </si>
  <si>
    <t xml:space="preserve"> Durable beginner's surfboard, stable design. </t>
  </si>
  <si>
    <t>Body Glove Performer 11 Inflatable SUP</t>
  </si>
  <si>
    <t xml:space="preserve"> Versatile stand-up paddleboard, inflatable. </t>
  </si>
  <si>
    <t>Zoggs Predator Flex Polarized Swim Goggles</t>
  </si>
  <si>
    <t xml:space="preserve"> Polarized swimming goggles to reduce glare. </t>
  </si>
  <si>
    <t>Cutters Rev Pro Football Gloves</t>
  </si>
  <si>
    <t xml:space="preserve"> High-quality gloves with superior grip and comfort. </t>
  </si>
  <si>
    <t>Wilson Evolution Game Basketball</t>
  </si>
  <si>
    <t xml:space="preserve"> Indoor basketball known for its grip, suitable for competitive play. </t>
  </si>
  <si>
    <t>Head Graphene 360 Speed Padel Racket</t>
  </si>
  <si>
    <t xml:space="preserve"> A top-of-the-line racket for padel tennis. </t>
  </si>
  <si>
    <t>Atomic Hawx Prime 120 S Ski Boots</t>
  </si>
  <si>
    <t xml:space="preserve"> High-performance boots for advanced skiers. </t>
  </si>
  <si>
    <t>Venum Challenger Mouthguard</t>
  </si>
  <si>
    <t xml:space="preserve"> Dual-layer construction mouthguard for high-impact sports. </t>
  </si>
  <si>
    <t>Speedo Fastskin LZR Pure Intent Jammer</t>
  </si>
  <si>
    <t xml:space="preserve"> High-tech swimwear designed for competitive swimming. </t>
  </si>
  <si>
    <t>Victor Jetspeed S 12 Badminton Racket</t>
  </si>
  <si>
    <t xml:space="preserve"> Lightweight and fast racket for badminton players. </t>
  </si>
  <si>
    <t>PowerBlock Elite Dumbbells</t>
  </si>
  <si>
    <t xml:space="preserve"> Adjustable dumbbells that replace several pairs of traditional dumbbells. </t>
  </si>
  <si>
    <t>Yeti Tundra 45 Cooler</t>
  </si>
  <si>
    <t xml:space="preserve"> High-end cooler known for its excellent insulation and durability. </t>
  </si>
  <si>
    <t>HEAD Graphene 360+ Radical Pro Padel Racket</t>
  </si>
  <si>
    <t xml:space="preserve"> High-quality racket for padel players seeking control. </t>
  </si>
  <si>
    <t>Nike Premier Team FIFA Soccer Ball</t>
  </si>
  <si>
    <t xml:space="preserve"> High-quality, durable soccer ball for competitive play. </t>
  </si>
  <si>
    <t>Fox Racing Launch Pro D3O Knee Guard</t>
  </si>
  <si>
    <t xml:space="preserve"> Flexible and impact-absorbing knee guards for mountain biking. </t>
  </si>
  <si>
    <t>Asics Gel-Kayano 27 Running Shoes</t>
  </si>
  <si>
    <t xml:space="preserve"> Stability shoes with gel cushioning for comfort and support. </t>
  </si>
  <si>
    <t>Black Diamond Compactor Ski Poles</t>
  </si>
  <si>
    <t xml:space="preserve"> Foldable ski poles, easy to transport. </t>
  </si>
  <si>
    <t>SKLZ Slidez Functional Core Stability Discs</t>
  </si>
  <si>
    <t xml:space="preserve"> Core stability training equipment for improving strength and balance. </t>
  </si>
  <si>
    <t>Penn Championship Extra Duty Tennis Balls</t>
  </si>
  <si>
    <t xml:space="preserve"> America's #1 selling tennis ball, ideal for hard courts. </t>
  </si>
  <si>
    <t>Rawlings ROLB1X Official League Practice Baseballs</t>
  </si>
  <si>
    <t xml:space="preserve"> High-quality baseballs designed for practice sessions. </t>
  </si>
  <si>
    <t>Advanced Elements AdvancedFrame Kayak</t>
  </si>
  <si>
    <t xml:space="preserve"> A hybrid inflatable kayak, offering performance and portability. </t>
  </si>
  <si>
    <t>Black Diamond Spot 350 Headlamp</t>
  </si>
  <si>
    <t xml:space="preserve"> Bright and waterproof headlamp, essential for camping. </t>
  </si>
  <si>
    <t>Theragun Elite Percussive Therapy Device</t>
  </si>
  <si>
    <t xml:space="preserve"> A handheld device for deep muscle treatment and recovery. </t>
  </si>
  <si>
    <t>Babolat Pure Aero 2019 Tennis Racquet</t>
  </si>
  <si>
    <t xml:space="preserve"> Popular among advanced players for its spin and power. </t>
  </si>
  <si>
    <t>Adidas Speed Mesh Team Crew Socks</t>
  </si>
  <si>
    <t xml:space="preserve"> Breathable, moisture-wicking socks for sports and workouts. </t>
  </si>
  <si>
    <t>Giro Ledge MIPS Snow Helmet</t>
  </si>
  <si>
    <t xml:space="preserve"> Protective snow sports helmet with MIPS technology. </t>
  </si>
  <si>
    <t>Everlast Powercore Freestanding Heavy Bag</t>
  </si>
  <si>
    <t xml:space="preserve"> Durable and stable punching bag for boxing workouts. </t>
  </si>
  <si>
    <t>Thule SnowPack Ski/Snowboard Carrier</t>
  </si>
  <si>
    <t xml:space="preserve"> Roof-mounted carrier for skis and snowboards. </t>
  </si>
  <si>
    <t>Dunlop Hyperfibre XT Revelation Pro Squash Racket</t>
  </si>
  <si>
    <t xml:space="preserve"> Top choice for advanced squash players. </t>
  </si>
  <si>
    <t>Li-Ning Windstorm 500 Badminton Racquet</t>
  </si>
  <si>
    <t xml:space="preserve"> A lightweight racquet for quick play and maneuverability. </t>
  </si>
  <si>
    <t>Garmin Forerunner 945</t>
  </si>
  <si>
    <t xml:space="preserve"> A versatile GPS running watch with music and advanced metrics. </t>
  </si>
  <si>
    <t>Saucony Peregrine 11 Trail Running Shoes</t>
  </si>
  <si>
    <t xml:space="preserve"> Durable and grippy shoes designed for trail running. </t>
  </si>
  <si>
    <t>K2 Mindbender 90C Skis</t>
  </si>
  <si>
    <t xml:space="preserve"> Versatile all-mountain skis suitable for a range of conditions. </t>
  </si>
  <si>
    <t>Aqua Marina Fusion Inflatable SUP</t>
  </si>
  <si>
    <t xml:space="preserve"> Inflatable paddleboard, stable for flatwater. </t>
  </si>
  <si>
    <t>MSR Hubba Hubba NX 2-Person Lightweight Backpacking Tent</t>
  </si>
  <si>
    <t xml:space="preserve"> A lightweight and reliable tent for backpacking. </t>
  </si>
  <si>
    <t>Rawlings Official Major League Baseball</t>
  </si>
  <si>
    <t xml:space="preserve"> The official baseball for MLB games, with superior construction. </t>
  </si>
  <si>
    <t>Bowflex SelectTech 552 Dumbbells</t>
  </si>
  <si>
    <t xml:space="preserve"> Adjustable dumbbells suitable for a range of exercises. </t>
  </si>
  <si>
    <t>Billabong 3/2 Absolute Back Zip Full Wetsuit</t>
  </si>
  <si>
    <t xml:space="preserve"> A durable and flexible wetsuit for surfing and water sports. </t>
  </si>
  <si>
    <t>Wildhorn Topside Snorkel Fins</t>
  </si>
  <si>
    <t xml:space="preserve"> Compact, travel-friendly fins for snorkeling. </t>
  </si>
  <si>
    <t>Dakine Surface Vest</t>
  </si>
  <si>
    <t xml:space="preserve"> Flotation and impact protection vest, ideal for kitesurfing. </t>
  </si>
  <si>
    <t>Spalding Zi/O Excel Indoor/Outdoor Basketball</t>
  </si>
  <si>
    <t xml:space="preserve"> An all-surface basketball suitable for indoor and outdoor play. </t>
  </si>
  <si>
    <t>EVS Sports Shoulder Brace</t>
  </si>
  <si>
    <t xml:space="preserve"> Supportive shoulder brace for injury prevention. </t>
  </si>
  <si>
    <t>Leatherman Signal Camping Multitool</t>
  </si>
  <si>
    <t xml:space="preserve"> A versatile multitool designed for outdoor adventures. </t>
  </si>
  <si>
    <t>Nike Pro Combat Hyperstrong Padded Elbow Sleeve</t>
  </si>
  <si>
    <t xml:space="preserve"> Provides protection and support for the elbow. </t>
  </si>
  <si>
    <t>Gymshark Flex High Waisted Leggings</t>
  </si>
  <si>
    <t xml:space="preserve"> Comfortable and supportive leggings for fitness activities. </t>
  </si>
  <si>
    <t>Smith I/O Mag Snow Goggles</t>
  </si>
  <si>
    <t xml:space="preserve"> Interchangeable lens system for skiing and snowboarding. </t>
  </si>
  <si>
    <t>Yoga Design Lab The Combo Yoga Mat</t>
  </si>
  <si>
    <t xml:space="preserve"> A non-slip, eco-friendly yoga mat ideal for all yoga practices. </t>
  </si>
  <si>
    <t>Riddell SpeedFlex Adult Football Helmet</t>
  </si>
  <si>
    <t xml:space="preserve"> Advanced helmet offering superior protection in football. </t>
  </si>
  <si>
    <t>Mikasa MVA200 Indoor Volleyball</t>
  </si>
  <si>
    <t xml:space="preserve"> The official volleyball for indoor games, durable and reliable. </t>
  </si>
  <si>
    <t>Life Fitness IC4 Exercise Bike</t>
  </si>
  <si>
    <t xml:space="preserve"> High-performance indoor cycling bike. </t>
  </si>
  <si>
    <t>STIGA Evolution Table Tennis Racket</t>
  </si>
  <si>
    <t xml:space="preserve"> A performance-level table tennis racket with excellent speed and spin. </t>
  </si>
  <si>
    <t>Shock Doctor Ultra Pro Supporter Jockstrap w/ Cup Pocket</t>
  </si>
  <si>
    <t xml:space="preserve"> Comfortable and supportive jockstrap with cup pocket. </t>
  </si>
  <si>
    <t>Burton Custom Snowboard</t>
  </si>
  <si>
    <t xml:space="preserve"> Versatile all-mountain snowboard for various skills. </t>
  </si>
  <si>
    <t>Dunlop Precision Ultimate Squash Racquet</t>
  </si>
  <si>
    <t xml:space="preserve"> A high-quality racquet for control and precision in squash. </t>
  </si>
  <si>
    <t>ENO DoubleNest Hammock</t>
  </si>
  <si>
    <t xml:space="preserve"> A lightweight and durable hammock for two, perfect for camping or backpacking. </t>
  </si>
  <si>
    <t>Prince TeXtreme Warrior 100L Tennis Racquet</t>
  </si>
  <si>
    <t xml:space="preserve"> A lightweight version of the Warrior racquet for maneuverability. </t>
  </si>
  <si>
    <t>Wilson Pro Staff Tennis Racket</t>
  </si>
  <si>
    <t xml:space="preserve"> A classic racket known for precision and control. </t>
  </si>
  <si>
    <t>Speedo Vanquisher 2.0 Goggles</t>
  </si>
  <si>
    <t xml:space="preserve"> Competitive swim goggles, anti-fog, UV protection. </t>
  </si>
  <si>
    <t>Lululemon Align High-Rise Pants</t>
  </si>
  <si>
    <t xml:space="preserve"> Comfortable and stretchy yoga pants, ideal for yoga and fitness classes. </t>
  </si>
  <si>
    <t>Hydro Flask Wide Mouth Water Bottle</t>
  </si>
  <si>
    <t xml:space="preserve"> Insulated bottle keeping liquids hot or cold for hours. </t>
  </si>
  <si>
    <t>CAP Barbell Color Coated Hex Dumbbell (5 lbs)</t>
  </si>
  <si>
    <t xml:space="preserve"> A variety of weights available, ideal for strength training. </t>
  </si>
  <si>
    <t>Under Armour HeatGear Compression T-Shirt</t>
  </si>
  <si>
    <t xml:space="preserve"> Lightweight fabric, suitable for intense workouts. </t>
  </si>
  <si>
    <t>Nivia Heavy Tennis Ball Cricket Ball</t>
  </si>
  <si>
    <t xml:space="preserve"> Heavy and durable ball for cricket practice and matches. </t>
  </si>
  <si>
    <t>Molten UEFA Europa League Replica Soccer Ball</t>
  </si>
  <si>
    <t xml:space="preserve"> A replica ball of the UEFA Europa League, designed for recreational play. </t>
  </si>
  <si>
    <t>Exerpeutic Folding Magnetic Upright Exercise Bike</t>
  </si>
  <si>
    <t xml:space="preserve"> A space-saving bike suitable for home workouts. </t>
  </si>
  <si>
    <t>Quiksilver Men's Syncro Series 2mm Wetsuit</t>
  </si>
  <si>
    <t xml:space="preserve"> Flexible wetsuit for warmer waters, suitable for surfing. </t>
  </si>
  <si>
    <t>Adidas Powerlift 4 Weightlifting Shoes</t>
  </si>
  <si>
    <t xml:space="preserve"> Durable shoes providing stability for weightlifting. </t>
  </si>
  <si>
    <t>Head Ti.S6 Tennis Racquet</t>
  </si>
  <si>
    <t xml:space="preserve"> A lightweight yet powerful racquet for intermediate players. </t>
  </si>
  <si>
    <t>Suunto 7 Sports Smartwatch</t>
  </si>
  <si>
    <t xml:space="preserve"> A versatile smartwatch with fitness tracking and GPS. </t>
  </si>
  <si>
    <t>Puma Training Mat</t>
  </si>
  <si>
    <t xml:space="preserve"> Non-slip, durable mat suitable for yoga and general exercise. </t>
  </si>
  <si>
    <t>Spalding NBA Official Game Basketball</t>
  </si>
  <si>
    <t xml:space="preserve"> NBA's official game ball, made from premium leather. </t>
  </si>
  <si>
    <t>Triple Eight Saver Series Pad Set</t>
  </si>
  <si>
    <t xml:space="preserve"> Protective pads for skateboarding and rollerblading, including knee and elbow pads. </t>
  </si>
  <si>
    <t>DHS Hurricane 3 Table Tennis Rubber</t>
  </si>
  <si>
    <t xml:space="preserve"> Top-quality rubber for competitive ping pong paddles. </t>
  </si>
  <si>
    <t>Garmin eTrex 32x Rugged Handheld GPS</t>
  </si>
  <si>
    <t xml:space="preserve"> Reliable GPS device for outdoor navigation. </t>
  </si>
  <si>
    <t>Adidas UEFA Champions League Soccer Ball</t>
  </si>
  <si>
    <t xml:space="preserve"> Official match soccer ball, designed for professional play. </t>
  </si>
  <si>
    <t>O'Brien Traditional Neo Life Vest</t>
  </si>
  <si>
    <t xml:space="preserve"> A comfortable and safe life vest for water sports. </t>
  </si>
  <si>
    <t>NordicTrack T Series Treadmill</t>
  </si>
  <si>
    <t xml:space="preserve"> A durable treadmill with a range of features including iFit workouts. </t>
  </si>
  <si>
    <t>JBL Endurance Sprint Waterproof Wireless In-Ear Headphones</t>
  </si>
  <si>
    <t xml:space="preserve"> Durable headphones for active use, with waterproof design. </t>
  </si>
  <si>
    <t>Nike Pro Hypercool Men's Tights</t>
  </si>
  <si>
    <t xml:space="preserve"> Lightweight and breathable, ideal for high-intensity training. </t>
  </si>
  <si>
    <t>Salomon QST 99 Skis</t>
  </si>
  <si>
    <t xml:space="preserve"> All-purpose skis for on-piste and off-piste skiing. </t>
  </si>
  <si>
    <t>Rogue Fitness Kettlebell (50 lbs)</t>
  </si>
  <si>
    <t xml:space="preserve"> High-quality, durable kettlebells, available in various weights. </t>
  </si>
  <si>
    <t>Hestra Army Leather Heli Ski Gloves</t>
  </si>
  <si>
    <t xml:space="preserve"> Warm and durable gloves for skiing and mountaineering. </t>
  </si>
  <si>
    <t>Concept2 Model D Indoor Rowing Machine</t>
  </si>
  <si>
    <t xml:space="preserve"> Top-rated rower for full-body workouts. </t>
  </si>
  <si>
    <t>Petzl ACTIK CORE Headlamp</t>
  </si>
  <si>
    <t xml:space="preserve"> A powerful and rechargeable headlamp for outdoor expeditions. </t>
  </si>
  <si>
    <t>Columbia Bora Bora Booney Hat</t>
  </si>
  <si>
    <t xml:space="preserve"> A breathable and UV-protective hat for outdoor activities. </t>
  </si>
  <si>
    <t>Shock Doctor Gel Max Mouthguard</t>
  </si>
  <si>
    <t xml:space="preserve"> High-quality mouthguard for contact sports. </t>
  </si>
  <si>
    <t>Nordica Enforcer 100 Skis</t>
  </si>
  <si>
    <t xml:space="preserve"> Versatile skis known for their all-mountain performance. </t>
  </si>
  <si>
    <t>Butterfly Timo Boll ALC Table Tennis Blade</t>
  </si>
  <si>
    <t xml:space="preserve"> High-performance blade for competitive players. </t>
  </si>
  <si>
    <t>Helly Hansen Legendary Insulated Pant</t>
  </si>
  <si>
    <t xml:space="preserve"> Waterproof, breathable, and insulated ski pants. </t>
  </si>
  <si>
    <t>Karakal S-100 FF Squash Racquet</t>
  </si>
  <si>
    <t xml:space="preserve"> A lightweight and fast racquet with excellent control. </t>
  </si>
  <si>
    <t>Body Glove Performer 11 Inflatable Stand Up Paddle Board</t>
  </si>
  <si>
    <t xml:space="preserve"> Versatile SUP suitable for all skill levels. </t>
  </si>
  <si>
    <t>Gaiam Essentials Thick Yoga Mat</t>
  </si>
  <si>
    <t xml:space="preserve"> Non-slip yoga mat, perfect for home or studio use. </t>
  </si>
  <si>
    <t>Osprey Atmos AG 65 Backpack</t>
  </si>
  <si>
    <t xml:space="preserve"> Spacious and comfortable backpack for long hikes. </t>
  </si>
  <si>
    <t>Valor Fitness BD-62 Wall Mount Cable Station</t>
  </si>
  <si>
    <t xml:space="preserve"> Versatile cable station for a variety of strength training exercises. </t>
  </si>
  <si>
    <t>Babolat Pure Drive Squash Racket</t>
  </si>
  <si>
    <t xml:space="preserve"> Lightweight and powerful racket for squash players. </t>
  </si>
  <si>
    <t>Riddell SpeedFlex Youth Football Helmet</t>
  </si>
  <si>
    <t xml:space="preserve"> A highly rated helmet offering excellent protection for young players. </t>
  </si>
  <si>
    <t>Osprey Poco Child Carrier</t>
  </si>
  <si>
    <t xml:space="preserve"> Safe and comfortable child carrier for hiking. </t>
  </si>
  <si>
    <t>Prince Textreme Warrior 100T Tennis Racket</t>
  </si>
  <si>
    <t xml:space="preserve"> Lightweight racket offering power and maneuverability. </t>
  </si>
  <si>
    <t>Merrell Moab 2 Mid Waterproof Hiking Boots</t>
  </si>
  <si>
    <t xml:space="preserve"> Durable and waterproof, great for hiking and trekking. </t>
  </si>
  <si>
    <t>Adidas Ghost Pro Shin Guards</t>
  </si>
  <si>
    <t xml:space="preserve"> Lightweight and robust shin guards for soccer players. </t>
  </si>
  <si>
    <t>Intex Challenger K1 Kayak</t>
  </si>
  <si>
    <t xml:space="preserve"> Inflatable and compact kayak, perfect for calm waters. </t>
  </si>
  <si>
    <t>Cressi Palau Short Snorkeling Swim Fins</t>
  </si>
  <si>
    <t xml:space="preserve"> Lightweight and easy-to-use fins for snorkeling and swimming. </t>
  </si>
  <si>
    <t>Nike Strike Pro Team Soccer Ball</t>
  </si>
  <si>
    <t xml:space="preserve"> A high-quality, durable ball for training and match play. </t>
  </si>
  <si>
    <t>Easton Z5 2.0 Batting Helmet</t>
  </si>
  <si>
    <t xml:space="preserve"> Durable and comfortable helmet for baseball and softball players. </t>
  </si>
  <si>
    <t>Nike Air Zoom Pegasus Running Shoes</t>
  </si>
  <si>
    <t xml:space="preserve"> High-performance running shoes, great for long-distance running. </t>
  </si>
  <si>
    <t>MSR PocketRocket Deluxe Stove Kit</t>
  </si>
  <si>
    <t xml:space="preserve"> Compact and efficient cooking system for camping. </t>
  </si>
  <si>
    <t>Therm-a-Rest NeoAir Xlite Ultralight Backpacking Air Mattress</t>
  </si>
  <si>
    <t xml:space="preserve"> Compact and lightweight sleeping pad for backpacking. </t>
  </si>
  <si>
    <t>Mikasa VLS300 Beach Volleyball</t>
  </si>
  <si>
    <t xml:space="preserve"> The official beach volleyball of the FIVB, designed for professional play. </t>
  </si>
  <si>
    <t>Oakley Half Jacket 2.0 Sunglasses</t>
  </si>
  <si>
    <t xml:space="preserve"> Lightweight and durable sunglasses designed for athletes. </t>
  </si>
  <si>
    <t>Fox Racing Titan Race Knee/Shin Guards</t>
  </si>
  <si>
    <t xml:space="preserve"> Durable guards for mountain biking and motocross. </t>
  </si>
  <si>
    <t>Spalding TF-1000 Classic Indoor Basketball</t>
  </si>
  <si>
    <t xml:space="preserve"> An indoor basketball known for its control and grip. </t>
  </si>
  <si>
    <t>Patagonia Powder Bowl Jacket</t>
  </si>
  <si>
    <t xml:space="preserve"> Durable and waterproof jacket for skiing and snowboarding. </t>
  </si>
  <si>
    <t>NEMO Disco Insulated Down Sleeping Bag</t>
  </si>
  <si>
    <t xml:space="preserve"> A high-quality sleeping bag for camping in cooler weather. </t>
  </si>
  <si>
    <t>Under Armour Iso-Chill Golf Glove</t>
  </si>
  <si>
    <t xml:space="preserve"> A breathable and comfortable glove designed to keep the hand cool during golf. </t>
  </si>
  <si>
    <t>McDavid Hex Padded Compression Shorts</t>
  </si>
  <si>
    <t xml:space="preserve"> Protective gear for high-impact sports. </t>
  </si>
  <si>
    <t>Katadyn Hiker Pro Transparent Water Microfilter</t>
  </si>
  <si>
    <t xml:space="preserve"> A portable water filter for hiking and camping. </t>
  </si>
  <si>
    <t>Alpinestars Bionic Neck Support</t>
  </si>
  <si>
    <t xml:space="preserve"> A neck brace designed for motocross and off-road biking. </t>
  </si>
  <si>
    <t>Sevylor Quikpak K1 1-Person Kayak</t>
  </si>
  <si>
    <t xml:space="preserve"> Compact, inflatable single-person kayak. </t>
  </si>
  <si>
    <t>Iron Gym Total Upper Body Workout Bar</t>
  </si>
  <si>
    <t xml:space="preserve"> A versatile workout bar for pull-ups, sit-ups, and more. </t>
  </si>
  <si>
    <t>Wilson Blade Team Squash Racquet</t>
  </si>
  <si>
    <t xml:space="preserve"> A balanced racquet providing power and control. </t>
  </si>
  <si>
    <t>Franklin Sports Outdoor Pickleball Balls</t>
  </si>
  <si>
    <t xml:space="preserve"> Specifically designed for outdoor pickleball play. </t>
  </si>
  <si>
    <t>Fitbit Charge 5</t>
  </si>
  <si>
    <t xml:space="preserve"> Advanced fitness tracker with heart rate monitoring and GPS. </t>
  </si>
  <si>
    <t>Sorel Caribou Winter Boots</t>
  </si>
  <si>
    <t xml:space="preserve"> Classic, durable boots designed for cold and snowy conditions. </t>
  </si>
  <si>
    <t>Tachikara SV5W Gold Premium Leather Volleyball</t>
  </si>
  <si>
    <t xml:space="preserve"> A top-quality volleyball for competitive play. </t>
  </si>
  <si>
    <t>Black Diamond Storm Headlamp</t>
  </si>
  <si>
    <t xml:space="preserve"> A high-powered headlamp with a waterproof design, ideal for night treks. </t>
  </si>
  <si>
    <t>Bauer Vapor X2.9 Ice Hockey Skates</t>
  </si>
  <si>
    <t xml:space="preserve"> Protective and comfortable skates for hockey players. </t>
  </si>
  <si>
    <t>Smith Optics Vantage MIPS Snow Helmet</t>
  </si>
  <si>
    <t xml:space="preserve"> Durable and comfortable helmet for snow sports. </t>
  </si>
  <si>
    <t>The North Face Eco Trail 2-Person Tent</t>
  </si>
  <si>
    <t xml:space="preserve"> Sustainable and sturdy, suitable for all weather conditions. </t>
  </si>
  <si>
    <t>Manduka PROlite Yoga Mat</t>
  </si>
  <si>
    <t xml:space="preserve"> Lightweight and non-toxic mat, ideal for yoga enthusiasts. </t>
  </si>
  <si>
    <t>Yonex Nanoray Light 18i Badminton Racquet</t>
  </si>
  <si>
    <t xml:space="preserve"> A lightweight racquet designed for speed and control. </t>
  </si>
  <si>
    <t>Wilson Traditional Soccer Ball</t>
  </si>
  <si>
    <t xml:space="preserve"> A durable soccer ball suitable for training and recreational play. </t>
  </si>
  <si>
    <t>Columbia Bugaboo II Fleece Interchange Jacket</t>
  </si>
  <si>
    <t xml:space="preserve"> 3-in-1 jacket, suitable for skiing and snowboarding. </t>
  </si>
  <si>
    <t>Schwinn IC3 Indoor Cycling Bike</t>
  </si>
  <si>
    <t xml:space="preserve"> A high-quality indoor bike that offers a realistic riding experience. </t>
  </si>
  <si>
    <t>Reebok CrossFit Nano X1 Trainers</t>
  </si>
  <si>
    <t xml:space="preserve"> Shoes designed for CrossFit and high-intensity workouts. </t>
  </si>
  <si>
    <t>Patagonia Nano Puff Jacket</t>
  </si>
  <si>
    <t xml:space="preserve"> Lightweight, water-resistant, and packable jacket for various conditions. </t>
  </si>
  <si>
    <t>ProSource Puzzle Exercise Mat</t>
  </si>
  <si>
    <t xml:space="preserve"> Interlocking foam tiles for a comfortable workout space. </t>
  </si>
  <si>
    <t>Ho Stevie! Premium Surf Leash</t>
  </si>
  <si>
    <t xml:space="preserve"> A strong and comfortable surf leash for all types of surfboards. </t>
  </si>
  <si>
    <t>Speedo Vanquisher 2.0 Swim Goggle</t>
  </si>
  <si>
    <t xml:space="preserve"> Competitive swim goggles with anti-fog lenses. </t>
  </si>
  <si>
    <t>TRX All In One Home Gym</t>
  </si>
  <si>
    <t xml:space="preserve"> Versatile suspension training system for full-body workouts. </t>
  </si>
  <si>
    <t>CAP Barbell Set of 2 Hex Rubber Dumbbells (25 lbs)</t>
  </si>
  <si>
    <t xml:space="preserve"> Durable and versatile free weights for strength training. </t>
  </si>
  <si>
    <t>Smith Vantage MIPS Snow Helmet</t>
  </si>
  <si>
    <t xml:space="preserve"> High-performance helmet with advanced safety features. </t>
  </si>
  <si>
    <t>Intex Mariner Inflatable Boat</t>
  </si>
  <si>
    <t xml:space="preserve"> A robust inflatable boat suitable for fishing and leisure. </t>
  </si>
  <si>
    <t>Garmin Fenix 6 Pro Solar GPS Watch</t>
  </si>
  <si>
    <t xml:space="preserve"> Advanced multisport GPS watch ideal for winter outdoor activities. </t>
  </si>
  <si>
    <t>Geo Locations</t>
  </si>
  <si>
    <t>Region</t>
  </si>
  <si>
    <t>Region Division</t>
  </si>
  <si>
    <t>State</t>
  </si>
  <si>
    <t>State Abbreviation</t>
  </si>
  <si>
    <t>South</t>
  </si>
  <si>
    <t>Division 6: East South Central</t>
  </si>
  <si>
    <t>Alabama</t>
  </si>
  <si>
    <t>AL</t>
  </si>
  <si>
    <t>West</t>
  </si>
  <si>
    <t>Division 9: Pacific</t>
  </si>
  <si>
    <t>Alaska</t>
  </si>
  <si>
    <t>AK</t>
  </si>
  <si>
    <t>Other</t>
  </si>
  <si>
    <t>American Samoa</t>
  </si>
  <si>
    <t>AS</t>
  </si>
  <si>
    <t>Division 8: Mountain</t>
  </si>
  <si>
    <t>Arizona</t>
  </si>
  <si>
    <t>AZ</t>
  </si>
  <si>
    <t>Division 7: West South Central</t>
  </si>
  <si>
    <t>Arkansas</t>
  </si>
  <si>
    <t>AR</t>
  </si>
  <si>
    <t>California</t>
  </si>
  <si>
    <t>CA</t>
  </si>
  <si>
    <t>Colorado</t>
  </si>
  <si>
    <t>CO</t>
  </si>
  <si>
    <t>Northeast</t>
  </si>
  <si>
    <t>Division 1: New England</t>
  </si>
  <si>
    <t>Connecticut</t>
  </si>
  <si>
    <t>CT</t>
  </si>
  <si>
    <t>Division 5: South Atlantic</t>
  </si>
  <si>
    <t>Delaware</t>
  </si>
  <si>
    <t>DE</t>
  </si>
  <si>
    <t>Federated States of Micronesia</t>
  </si>
  <si>
    <t>FM</t>
  </si>
  <si>
    <t>Florida</t>
  </si>
  <si>
    <t>FL</t>
  </si>
  <si>
    <t>Georgia</t>
  </si>
  <si>
    <t>GA</t>
  </si>
  <si>
    <t>Guam</t>
  </si>
  <si>
    <t>GU</t>
  </si>
  <si>
    <t>Hawaii</t>
  </si>
  <si>
    <t>HI</t>
  </si>
  <si>
    <t>Idaho</t>
  </si>
  <si>
    <t>ID</t>
  </si>
  <si>
    <t>Midwest</t>
  </si>
  <si>
    <t xml:space="preserve">Division 3: East North Central </t>
  </si>
  <si>
    <t>Illinois</t>
  </si>
  <si>
    <t>IL</t>
  </si>
  <si>
    <t>Indiana</t>
  </si>
  <si>
    <t>IN</t>
  </si>
  <si>
    <t>Division 4: West North Central</t>
  </si>
  <si>
    <t>Iowa</t>
  </si>
  <si>
    <t>IA</t>
  </si>
  <si>
    <t>Kansas</t>
  </si>
  <si>
    <t>KS</t>
  </si>
  <si>
    <t>Kentucky</t>
  </si>
  <si>
    <t>KY</t>
  </si>
  <si>
    <t>Louisiana</t>
  </si>
  <si>
    <t>LA</t>
  </si>
  <si>
    <t>Maine</t>
  </si>
  <si>
    <t>ME</t>
  </si>
  <si>
    <t>Marshall Islands</t>
  </si>
  <si>
    <t>MH</t>
  </si>
  <si>
    <t>Maryland</t>
  </si>
  <si>
    <t>MD</t>
  </si>
  <si>
    <t>Massachusetts</t>
  </si>
  <si>
    <t>MA</t>
  </si>
  <si>
    <t>Michigan</t>
  </si>
  <si>
    <t>MI</t>
  </si>
  <si>
    <t>Minnesota</t>
  </si>
  <si>
    <t>MN</t>
  </si>
  <si>
    <t>Mississippi</t>
  </si>
  <si>
    <t>MS</t>
  </si>
  <si>
    <t>Missouri</t>
  </si>
  <si>
    <t>MO</t>
  </si>
  <si>
    <t>Montana</t>
  </si>
  <si>
    <t>MT</t>
  </si>
  <si>
    <t>Nebraska</t>
  </si>
  <si>
    <t>NE</t>
  </si>
  <si>
    <t>Nevada</t>
  </si>
  <si>
    <t>NV</t>
  </si>
  <si>
    <t>New Hampshire</t>
  </si>
  <si>
    <t>NH</t>
  </si>
  <si>
    <t>Division 2: Middle Atlantic</t>
  </si>
  <si>
    <t>New Jersey</t>
  </si>
  <si>
    <t>NJ</t>
  </si>
  <si>
    <t>New Mexico</t>
  </si>
  <si>
    <t>NM</t>
  </si>
  <si>
    <t>New York</t>
  </si>
  <si>
    <t>NY</t>
  </si>
  <si>
    <t>North Carolina</t>
  </si>
  <si>
    <t>NC</t>
  </si>
  <si>
    <t>North Dakota</t>
  </si>
  <si>
    <t>ND</t>
  </si>
  <si>
    <t>Northern Mariana Islands</t>
  </si>
  <si>
    <t>MP</t>
  </si>
  <si>
    <t>Ohio</t>
  </si>
  <si>
    <t>OH</t>
  </si>
  <si>
    <t>Oklahoma</t>
  </si>
  <si>
    <t>OK</t>
  </si>
  <si>
    <t>Oregon</t>
  </si>
  <si>
    <t>OR</t>
  </si>
  <si>
    <t>Palau</t>
  </si>
  <si>
    <t>PW</t>
  </si>
  <si>
    <t>Pennsylvania</t>
  </si>
  <si>
    <t>PA</t>
  </si>
  <si>
    <t>Puerto Rico</t>
  </si>
  <si>
    <t>PR</t>
  </si>
  <si>
    <t>Rhode Island</t>
  </si>
  <si>
    <t>RI</t>
  </si>
  <si>
    <t>South Carolina</t>
  </si>
  <si>
    <t>SC</t>
  </si>
  <si>
    <t>South Dakota</t>
  </si>
  <si>
    <t>SD</t>
  </si>
  <si>
    <t>Tennessee</t>
  </si>
  <si>
    <t>TN</t>
  </si>
  <si>
    <t>Texas</t>
  </si>
  <si>
    <t>TX</t>
  </si>
  <si>
    <t>US Armed Forces Europe</t>
  </si>
  <si>
    <t>AE</t>
  </si>
  <si>
    <t>US Armed Forces Pacific</t>
  </si>
  <si>
    <t>AP</t>
  </si>
  <si>
    <t>Utah</t>
  </si>
  <si>
    <t>UT</t>
  </si>
  <si>
    <t>Vermont</t>
  </si>
  <si>
    <t>VT</t>
  </si>
  <si>
    <t>Virgin Islands</t>
  </si>
  <si>
    <t>VI</t>
  </si>
  <si>
    <t>Virginia</t>
  </si>
  <si>
    <t>VA</t>
  </si>
  <si>
    <t>Washington</t>
  </si>
  <si>
    <t>WA</t>
  </si>
  <si>
    <t>Washington, D.C.</t>
  </si>
  <si>
    <t>DC</t>
  </si>
  <si>
    <t>West Virginia</t>
  </si>
  <si>
    <t>WV</t>
  </si>
  <si>
    <t>Wisconsin</t>
  </si>
  <si>
    <t>WI</t>
  </si>
  <si>
    <t>Wyoming</t>
  </si>
  <si>
    <t>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</si>
</sst>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3" fillId="0" borderId="2" applyNumberFormat="0" applyFill="0" applyAlignment="0" applyProtection="0"/>
  </cellStyleXfs>
  <cellXfs count="7">
    <xf numFmtId="0" fontId="0" fillId="0" borderId="0" xfId="0"/>
    <xf numFmtId="0" fontId="1" fillId="0" borderId="1" xfId="0" applyFont="1" applyBorder="1" applyAlignment="1">
      <alignment horizontal="center" vertical="top"/>
    </xf>
    <xf numFmtId="14" fontId="0" fillId="0" borderId="0" xfId="0" applyNumberFormat="1"/>
    <xf numFmtId="0" fontId="1" fillId="0" borderId="0" xfId="0" applyFont="1"/>
    <xf numFmtId="0" fontId="3" fillId="0" borderId="2" xfId="1"/>
    <xf numFmtId="0" fontId="4" fillId="0" borderId="0" xfId="0" applyFont="1"/>
    <xf numFmtId="43" fontId="0" fillId="0" borderId="0" xfId="0" applyNumberFormat="1"/>
  </cellXfs>
  <cellStyles count="2">
    <cellStyle name="Heading 1" xfId="1" builtinId="16"/>
    <cellStyle name="Normal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  <fill>
        <patternFill patternType="none">
          <fgColor indexed="64"/>
          <bgColor indexed="65"/>
        </patternFill>
      </fill>
    </dxf>
    <dxf>
      <numFmt numFmtId="0" formatCode="General"/>
      <fill>
        <patternFill patternType="none">
          <fgColor indexed="64"/>
          <bgColor indexed="65"/>
        </patternFill>
      </fill>
    </dxf>
    <dxf>
      <numFmt numFmtId="19" formatCode="m/d/yyyy"/>
      <fill>
        <patternFill patternType="none">
          <fgColor indexed="64"/>
          <bgColor indexed="65"/>
        </patternFill>
      </fill>
    </dxf>
    <dxf>
      <numFmt numFmtId="0" formatCode="General"/>
      <fill>
        <patternFill patternType="none">
          <fgColor indexed="64"/>
          <bgColor indexed="65"/>
        </patternFill>
      </fill>
    </dxf>
    <dxf>
      <numFmt numFmtId="19" formatCode="m/d/yyyy"/>
    </dxf>
    <dxf>
      <numFmt numFmtId="35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optraining-my.sharepoint.com/personal/juan_cuellar_officeproinc_com/Documents/My%20Sample%20Files/Excel/_DEV/Conditional%20Dropdown%20Menu%20Using%20Spill%20Function.xlsx" TargetMode="External"/><Relationship Id="rId1" Type="http://schemas.openxmlformats.org/officeDocument/2006/relationships/externalLinkPath" Target="/personal/juan_cuellar_officeproinc_com/Documents/My%20Sample%20Files/Excel/_DEV/Conditional%20Dropdown%20Menu%20Using%20Spill%20Fun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orm"/>
      <sheetName val="Spill Fx"/>
      <sheetName val="All Cities"/>
    </sheetNames>
    <sheetDataSet>
      <sheetData sheetId="0"/>
      <sheetData sheetId="1" refreshError="1"/>
      <sheetData sheetId="2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C9C57C9-3067-46A0-A3EF-4236DD01A9E0}" name="Tbl_Orders" displayName="Tbl_Orders" ref="A3:H1488" totalsRowCount="1" headerRowDxfId="17" headerRowBorderDxfId="16" tableBorderDxfId="15">
  <autoFilter ref="A3:H1487" xr:uid="{0C9C57C9-3067-46A0-A3EF-4236DD01A9E0}"/>
  <sortState xmlns:xlrd2="http://schemas.microsoft.com/office/spreadsheetml/2017/richdata2" ref="A4:H1487">
    <sortCondition ref="D3:D1487"/>
  </sortState>
  <tableColumns count="8">
    <tableColumn id="1" xr3:uid="{00F23C47-FB3C-4947-A770-8E6A8E0DF232}" name="OrderID" totalsRowLabel="Total" dataDxfId="14"/>
    <tableColumn id="2" xr3:uid="{C124AF9F-1656-488C-B1A8-03D4417FC6E6}" name="ProductID" dataDxfId="13"/>
    <tableColumn id="6" xr3:uid="{D5700E69-4817-4A55-B1A2-C84CA17D93DE}" name="Quantity" totalsRowFunction="sum" dataDxfId="12" totalsRowDxfId="11"/>
    <tableColumn id="17" xr3:uid="{92D84442-253C-4038-80E1-5B1F20321625}" name="Order Date" totalsRowFunction="countNums" dataDxfId="10"/>
    <tableColumn id="7" xr3:uid="{0314F33F-244F-471A-962D-3D4C97955216}" name="Lead Time" dataDxfId="9"/>
    <tableColumn id="11" xr3:uid="{837FF69D-5ED9-4C88-86AA-E164CE6DCB1F}" name="Ship Date" dataDxfId="8">
      <calculatedColumnFormula>D4+E4</calculatedColumnFormula>
    </tableColumn>
    <tableColumn id="5" xr3:uid="{2373782E-CA1C-4FC7-AC42-5337350F0CEB}" name="Ship Address" dataDxfId="7"/>
    <tableColumn id="15" xr3:uid="{9D9C1407-7360-4C36-BEB2-F6D4EDD0CB4E}" name="RegionID" dataDxfId="6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EA92008-C2A8-4472-9FD6-F02B5CE82CD5}" name="Tbl_Products" displayName="Tbl_Products" ref="A3:F159">
  <autoFilter ref="A3:F159" xr:uid="{589068AE-4D7E-46CD-8738-0B9DB9EC1AF1}"/>
  <sortState xmlns:xlrd2="http://schemas.microsoft.com/office/spreadsheetml/2017/richdata2" ref="A4:F159">
    <sortCondition ref="A3:A159"/>
  </sortState>
  <tableColumns count="6">
    <tableColumn id="4" xr3:uid="{3D62F9DA-5A65-4DC8-A315-E8ACA4659E1A}" name="ProductID" totalsRowLabel="Count"/>
    <tableColumn id="1" xr3:uid="{B59F219B-4492-4CD7-B4ED-34BDDB77CE81}" name="Product" totalsRowFunction="count"/>
    <tableColumn id="2" xr3:uid="{26B4A2B1-B045-4AB4-8E70-E0469C72E729}" name="Description"/>
    <tableColumn id="3" xr3:uid="{BA284437-CD4E-481F-850C-4C471FB046EF}" name="Unit Price" dataDxfId="5"/>
    <tableColumn id="5" xr3:uid="{0B1B9F7A-DBD8-4862-B039-7BD941CEF8C7}" name="CategoryID" dataDxfId="4"/>
    <tableColumn id="8" xr3:uid="{35498D92-D80D-4D6E-AF24-9F6564C97D00}" name="ManufacturerID" dataDxfId="3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88"/>
  <sheetViews>
    <sheetView zoomScaleNormal="100" workbookViewId="0"/>
  </sheetViews>
  <sheetFormatPr defaultColWidth="8.85546875" defaultRowHeight="15" x14ac:dyDescent="0.25"/>
  <cols>
    <col min="1" max="1" width="17" bestFit="1" customWidth="1"/>
    <col min="2" max="2" width="13.85546875" bestFit="1" customWidth="1"/>
    <col min="3" max="3" width="12.7109375" bestFit="1" customWidth="1"/>
    <col min="4" max="4" width="14.5703125" bestFit="1" customWidth="1"/>
    <col min="5" max="5" width="14" bestFit="1" customWidth="1"/>
    <col min="6" max="6" width="13.42578125" bestFit="1" customWidth="1"/>
    <col min="7" max="7" width="30.5703125" bestFit="1" customWidth="1"/>
    <col min="8" max="8" width="13" bestFit="1" customWidth="1"/>
  </cols>
  <sheetData>
    <row r="1" spans="1:8" ht="20.25" thickBot="1" x14ac:dyDescent="0.35">
      <c r="A1" s="4" t="s">
        <v>0</v>
      </c>
    </row>
    <row r="2" spans="1:8" ht="15.75" thickTop="1" x14ac:dyDescent="0.25"/>
    <row r="3" spans="1:8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</row>
    <row r="4" spans="1:8" x14ac:dyDescent="0.25">
      <c r="A4">
        <v>557</v>
      </c>
      <c r="B4">
        <v>1376</v>
      </c>
      <c r="C4">
        <v>89</v>
      </c>
      <c r="D4" s="2">
        <f ca="1">DATE(YEAR(TODAY())-4,1,1)</f>
        <v>43831</v>
      </c>
      <c r="E4">
        <v>3</v>
      </c>
      <c r="F4" s="2">
        <f t="shared" ref="F4:F67" ca="1" si="0">D4+E4</f>
        <v>43834</v>
      </c>
      <c r="G4" t="s">
        <v>9</v>
      </c>
      <c r="H4">
        <v>5</v>
      </c>
    </row>
    <row r="5" spans="1:8" x14ac:dyDescent="0.25">
      <c r="A5">
        <v>114</v>
      </c>
      <c r="B5">
        <v>1265</v>
      </c>
      <c r="C5">
        <v>46</v>
      </c>
      <c r="D5" s="2">
        <f ca="1">DATE(YEAR(TODAY())-4,1,1)</f>
        <v>43831</v>
      </c>
      <c r="E5">
        <v>8</v>
      </c>
      <c r="F5" s="2">
        <f t="shared" ca="1" si="0"/>
        <v>43839</v>
      </c>
      <c r="G5" t="s">
        <v>10</v>
      </c>
      <c r="H5">
        <v>2</v>
      </c>
    </row>
    <row r="6" spans="1:8" x14ac:dyDescent="0.25">
      <c r="A6">
        <v>1053</v>
      </c>
      <c r="B6">
        <v>1333</v>
      </c>
      <c r="C6">
        <v>52</v>
      </c>
      <c r="D6" s="2">
        <f ca="1">DATE(YEAR(TODAY())-4,1,1)</f>
        <v>43831</v>
      </c>
      <c r="E6">
        <v>10</v>
      </c>
      <c r="F6" s="2">
        <f t="shared" ca="1" si="0"/>
        <v>43841</v>
      </c>
      <c r="G6" t="s">
        <v>11</v>
      </c>
      <c r="H6">
        <v>1</v>
      </c>
    </row>
    <row r="7" spans="1:8" x14ac:dyDescent="0.25">
      <c r="A7">
        <v>913</v>
      </c>
      <c r="B7">
        <v>1313</v>
      </c>
      <c r="C7">
        <v>54</v>
      </c>
      <c r="D7" s="2">
        <f ca="1">DATE(YEAR(TODAY())-4,1,2)</f>
        <v>43832</v>
      </c>
      <c r="E7">
        <v>3</v>
      </c>
      <c r="F7" s="2">
        <f t="shared" ca="1" si="0"/>
        <v>43835</v>
      </c>
      <c r="G7" t="s">
        <v>12</v>
      </c>
      <c r="H7">
        <v>1</v>
      </c>
    </row>
    <row r="8" spans="1:8" x14ac:dyDescent="0.25">
      <c r="A8">
        <v>1982</v>
      </c>
      <c r="B8">
        <v>1251</v>
      </c>
      <c r="C8">
        <v>56</v>
      </c>
      <c r="D8" s="2">
        <f ca="1">DATE(YEAR(TODAY())-4,1,3)</f>
        <v>43833</v>
      </c>
      <c r="E8">
        <v>2</v>
      </c>
      <c r="F8" s="2">
        <f t="shared" ca="1" si="0"/>
        <v>43835</v>
      </c>
      <c r="G8" t="s">
        <v>13</v>
      </c>
      <c r="H8">
        <v>2</v>
      </c>
    </row>
    <row r="9" spans="1:8" x14ac:dyDescent="0.25">
      <c r="A9">
        <v>1640</v>
      </c>
      <c r="B9">
        <v>1385</v>
      </c>
      <c r="C9">
        <v>6</v>
      </c>
      <c r="D9" s="2">
        <f ca="1">DATE(YEAR(TODAY())-4,1,3)</f>
        <v>43833</v>
      </c>
      <c r="E9">
        <v>10</v>
      </c>
      <c r="F9" s="2">
        <f t="shared" ca="1" si="0"/>
        <v>43843</v>
      </c>
      <c r="G9" t="s">
        <v>14</v>
      </c>
      <c r="H9">
        <v>1</v>
      </c>
    </row>
    <row r="10" spans="1:8" x14ac:dyDescent="0.25">
      <c r="A10">
        <v>1118</v>
      </c>
      <c r="B10">
        <v>1284</v>
      </c>
      <c r="C10">
        <v>65</v>
      </c>
      <c r="D10" s="2">
        <f ca="1">DATE(YEAR(TODAY())-4,1,3)</f>
        <v>43833</v>
      </c>
      <c r="E10">
        <v>4</v>
      </c>
      <c r="F10" s="2">
        <f t="shared" ca="1" si="0"/>
        <v>43837</v>
      </c>
      <c r="G10" t="s">
        <v>15</v>
      </c>
      <c r="H10">
        <v>4</v>
      </c>
    </row>
    <row r="11" spans="1:8" x14ac:dyDescent="0.25">
      <c r="A11">
        <v>1375</v>
      </c>
      <c r="B11">
        <v>1342</v>
      </c>
      <c r="C11">
        <v>73</v>
      </c>
      <c r="D11" s="2">
        <f ca="1">DATE(YEAR(TODAY())-4,1,3)</f>
        <v>43833</v>
      </c>
      <c r="E11">
        <v>1</v>
      </c>
      <c r="F11" s="2">
        <f t="shared" ca="1" si="0"/>
        <v>43834</v>
      </c>
      <c r="G11" t="s">
        <v>16</v>
      </c>
      <c r="H11">
        <v>1</v>
      </c>
    </row>
    <row r="12" spans="1:8" x14ac:dyDescent="0.25">
      <c r="A12">
        <v>1457</v>
      </c>
      <c r="B12">
        <v>1319</v>
      </c>
      <c r="C12">
        <v>69</v>
      </c>
      <c r="D12" s="2">
        <f ca="1">DATE(YEAR(TODAY())-4,1,4)</f>
        <v>43834</v>
      </c>
      <c r="E12">
        <v>3</v>
      </c>
      <c r="F12" s="2">
        <f t="shared" ca="1" si="0"/>
        <v>43837</v>
      </c>
      <c r="G12" t="s">
        <v>17</v>
      </c>
      <c r="H12">
        <v>4</v>
      </c>
    </row>
    <row r="13" spans="1:8" x14ac:dyDescent="0.25">
      <c r="A13">
        <v>445</v>
      </c>
      <c r="B13">
        <v>1328</v>
      </c>
      <c r="C13">
        <v>3</v>
      </c>
      <c r="D13" s="2">
        <f ca="1">DATE(YEAR(TODAY())-4,1,4)</f>
        <v>43834</v>
      </c>
      <c r="E13">
        <v>1</v>
      </c>
      <c r="F13" s="2">
        <f t="shared" ca="1" si="0"/>
        <v>43835</v>
      </c>
      <c r="G13" t="s">
        <v>18</v>
      </c>
      <c r="H13">
        <v>1</v>
      </c>
    </row>
    <row r="14" spans="1:8" x14ac:dyDescent="0.25">
      <c r="A14">
        <v>1531</v>
      </c>
      <c r="B14">
        <v>1355</v>
      </c>
      <c r="C14">
        <v>45</v>
      </c>
      <c r="D14" s="2">
        <f ca="1">DATE(YEAR(TODAY())-4,1,4)</f>
        <v>43834</v>
      </c>
      <c r="E14">
        <v>3</v>
      </c>
      <c r="F14" s="2">
        <f t="shared" ca="1" si="0"/>
        <v>43837</v>
      </c>
      <c r="G14" t="s">
        <v>19</v>
      </c>
      <c r="H14">
        <v>5</v>
      </c>
    </row>
    <row r="15" spans="1:8" x14ac:dyDescent="0.25">
      <c r="A15">
        <v>963</v>
      </c>
      <c r="B15">
        <v>1282</v>
      </c>
      <c r="C15">
        <v>53</v>
      </c>
      <c r="D15" s="2">
        <f ca="1">DATE(YEAR(TODAY())-4,1,5)</f>
        <v>43835</v>
      </c>
      <c r="E15">
        <v>7</v>
      </c>
      <c r="F15" s="2">
        <f t="shared" ca="1" si="0"/>
        <v>43842</v>
      </c>
      <c r="G15" t="s">
        <v>20</v>
      </c>
      <c r="H15">
        <v>4</v>
      </c>
    </row>
    <row r="16" spans="1:8" x14ac:dyDescent="0.25">
      <c r="A16">
        <v>396</v>
      </c>
      <c r="B16">
        <v>1242</v>
      </c>
      <c r="C16">
        <v>59</v>
      </c>
      <c r="D16" s="2">
        <f ca="1">DATE(YEAR(TODAY())-4,1,6)</f>
        <v>43836</v>
      </c>
      <c r="E16">
        <v>5</v>
      </c>
      <c r="F16" s="2">
        <f t="shared" ca="1" si="0"/>
        <v>43841</v>
      </c>
      <c r="G16" t="s">
        <v>21</v>
      </c>
      <c r="H16">
        <v>2</v>
      </c>
    </row>
    <row r="17" spans="1:8" x14ac:dyDescent="0.25">
      <c r="A17">
        <v>1461</v>
      </c>
      <c r="B17">
        <v>1288</v>
      </c>
      <c r="C17">
        <v>63</v>
      </c>
      <c r="D17" s="2">
        <f ca="1">DATE(YEAR(TODAY())-4,1,6)</f>
        <v>43836</v>
      </c>
      <c r="E17">
        <v>9</v>
      </c>
      <c r="F17" s="2">
        <f t="shared" ca="1" si="0"/>
        <v>43845</v>
      </c>
      <c r="G17" t="s">
        <v>22</v>
      </c>
      <c r="H17">
        <v>4</v>
      </c>
    </row>
    <row r="18" spans="1:8" x14ac:dyDescent="0.25">
      <c r="A18">
        <v>1786</v>
      </c>
      <c r="B18">
        <v>1293</v>
      </c>
      <c r="C18">
        <v>70</v>
      </c>
      <c r="D18" s="2">
        <f ca="1">DATE(YEAR(TODAY())-4,1,6)</f>
        <v>43836</v>
      </c>
      <c r="E18">
        <v>3</v>
      </c>
      <c r="F18" s="2">
        <f t="shared" ca="1" si="0"/>
        <v>43839</v>
      </c>
      <c r="G18" t="s">
        <v>23</v>
      </c>
      <c r="H18">
        <v>4</v>
      </c>
    </row>
    <row r="19" spans="1:8" x14ac:dyDescent="0.25">
      <c r="A19">
        <v>1534</v>
      </c>
      <c r="B19">
        <v>1345</v>
      </c>
      <c r="C19">
        <v>36</v>
      </c>
      <c r="D19" s="2">
        <f ca="1">DATE(YEAR(TODAY())-4,1,7)</f>
        <v>43837</v>
      </c>
      <c r="E19">
        <v>7</v>
      </c>
      <c r="F19" s="2">
        <f t="shared" ca="1" si="0"/>
        <v>43844</v>
      </c>
      <c r="G19" t="s">
        <v>24</v>
      </c>
      <c r="H19">
        <v>2</v>
      </c>
    </row>
    <row r="20" spans="1:8" x14ac:dyDescent="0.25">
      <c r="A20">
        <v>96</v>
      </c>
      <c r="B20">
        <v>1383</v>
      </c>
      <c r="C20">
        <v>62</v>
      </c>
      <c r="D20" s="2">
        <f ca="1">DATE(YEAR(TODAY())-4,1,7)</f>
        <v>43837</v>
      </c>
      <c r="E20">
        <v>8</v>
      </c>
      <c r="F20" s="2">
        <f t="shared" ca="1" si="0"/>
        <v>43845</v>
      </c>
      <c r="G20" t="s">
        <v>25</v>
      </c>
      <c r="H20">
        <v>1</v>
      </c>
    </row>
    <row r="21" spans="1:8" x14ac:dyDescent="0.25">
      <c r="A21">
        <v>1824</v>
      </c>
      <c r="B21">
        <v>1291</v>
      </c>
      <c r="C21">
        <v>39</v>
      </c>
      <c r="D21" s="2">
        <f ca="1">DATE(YEAR(TODAY())-4,1,8)</f>
        <v>43838</v>
      </c>
      <c r="E21">
        <v>6</v>
      </c>
      <c r="F21" s="2">
        <f t="shared" ca="1" si="0"/>
        <v>43844</v>
      </c>
      <c r="G21" t="s">
        <v>26</v>
      </c>
      <c r="H21">
        <v>4</v>
      </c>
    </row>
    <row r="22" spans="1:8" x14ac:dyDescent="0.25">
      <c r="A22">
        <v>1927</v>
      </c>
      <c r="B22">
        <v>1339</v>
      </c>
      <c r="C22">
        <v>2</v>
      </c>
      <c r="D22" s="2">
        <f ca="1">DATE(YEAR(TODAY())-4,1,9)</f>
        <v>43839</v>
      </c>
      <c r="E22">
        <v>6</v>
      </c>
      <c r="F22" s="2">
        <f t="shared" ca="1" si="0"/>
        <v>43845</v>
      </c>
      <c r="G22" t="s">
        <v>27</v>
      </c>
      <c r="H22">
        <v>4</v>
      </c>
    </row>
    <row r="23" spans="1:8" x14ac:dyDescent="0.25">
      <c r="A23">
        <v>322</v>
      </c>
      <c r="B23">
        <v>1363</v>
      </c>
      <c r="C23">
        <v>66</v>
      </c>
      <c r="D23" s="2">
        <f ca="1">DATE(YEAR(TODAY())-4,1,9)</f>
        <v>43839</v>
      </c>
      <c r="E23">
        <v>4</v>
      </c>
      <c r="F23" s="2">
        <f t="shared" ca="1" si="0"/>
        <v>43843</v>
      </c>
      <c r="G23" t="s">
        <v>28</v>
      </c>
      <c r="H23">
        <v>5</v>
      </c>
    </row>
    <row r="24" spans="1:8" x14ac:dyDescent="0.25">
      <c r="A24">
        <v>1646</v>
      </c>
      <c r="B24">
        <v>1360</v>
      </c>
      <c r="C24">
        <v>84</v>
      </c>
      <c r="D24" s="2">
        <f ca="1">DATE(YEAR(TODAY())-4,1,9)</f>
        <v>43839</v>
      </c>
      <c r="E24">
        <v>8</v>
      </c>
      <c r="F24" s="2">
        <f t="shared" ca="1" si="0"/>
        <v>43847</v>
      </c>
      <c r="G24" t="s">
        <v>29</v>
      </c>
      <c r="H24">
        <v>1</v>
      </c>
    </row>
    <row r="25" spans="1:8" x14ac:dyDescent="0.25">
      <c r="A25">
        <v>1434</v>
      </c>
      <c r="B25">
        <v>1296</v>
      </c>
      <c r="C25">
        <v>94</v>
      </c>
      <c r="D25" s="2">
        <f ca="1">DATE(YEAR(TODAY())-4,1,10)</f>
        <v>43840</v>
      </c>
      <c r="E25">
        <v>10</v>
      </c>
      <c r="F25" s="2">
        <f t="shared" ca="1" si="0"/>
        <v>43850</v>
      </c>
      <c r="G25" t="s">
        <v>30</v>
      </c>
      <c r="H25">
        <v>4</v>
      </c>
    </row>
    <row r="26" spans="1:8" x14ac:dyDescent="0.25">
      <c r="A26">
        <v>1159</v>
      </c>
      <c r="B26">
        <v>1283</v>
      </c>
      <c r="C26">
        <v>14</v>
      </c>
      <c r="D26" s="2">
        <f ca="1">DATE(YEAR(TODAY())-4,1,10)</f>
        <v>43840</v>
      </c>
      <c r="E26">
        <v>1</v>
      </c>
      <c r="F26" s="2">
        <f t="shared" ca="1" si="0"/>
        <v>43841</v>
      </c>
      <c r="G26" t="s">
        <v>31</v>
      </c>
      <c r="H26">
        <v>5</v>
      </c>
    </row>
    <row r="27" spans="1:8" x14ac:dyDescent="0.25">
      <c r="A27">
        <v>1960</v>
      </c>
      <c r="B27">
        <v>1259</v>
      </c>
      <c r="C27">
        <v>98</v>
      </c>
      <c r="D27" s="2">
        <f ca="1">DATE(YEAR(TODAY())-4,1,10)</f>
        <v>43840</v>
      </c>
      <c r="E27">
        <v>10</v>
      </c>
      <c r="F27" s="2">
        <f t="shared" ca="1" si="0"/>
        <v>43850</v>
      </c>
      <c r="G27" t="s">
        <v>32</v>
      </c>
      <c r="H27">
        <v>2</v>
      </c>
    </row>
    <row r="28" spans="1:8" x14ac:dyDescent="0.25">
      <c r="A28">
        <v>1276</v>
      </c>
      <c r="B28">
        <v>1373</v>
      </c>
      <c r="C28">
        <v>4</v>
      </c>
      <c r="D28" s="2">
        <f ca="1">DATE(YEAR(TODAY())-4,1,11)</f>
        <v>43841</v>
      </c>
      <c r="E28">
        <v>8</v>
      </c>
      <c r="F28" s="2">
        <f t="shared" ca="1" si="0"/>
        <v>43849</v>
      </c>
      <c r="G28" t="s">
        <v>33</v>
      </c>
      <c r="H28">
        <v>5</v>
      </c>
    </row>
    <row r="29" spans="1:8" x14ac:dyDescent="0.25">
      <c r="A29">
        <v>109</v>
      </c>
      <c r="B29">
        <v>1240</v>
      </c>
      <c r="C29">
        <v>35</v>
      </c>
      <c r="D29" s="2">
        <f ca="1">DATE(YEAR(TODAY())-4,1,14)</f>
        <v>43844</v>
      </c>
      <c r="E29">
        <v>5</v>
      </c>
      <c r="F29" s="2">
        <f t="shared" ca="1" si="0"/>
        <v>43849</v>
      </c>
      <c r="G29" t="s">
        <v>34</v>
      </c>
      <c r="H29">
        <v>2</v>
      </c>
    </row>
    <row r="30" spans="1:8" x14ac:dyDescent="0.25">
      <c r="A30">
        <v>391</v>
      </c>
      <c r="B30">
        <v>1273</v>
      </c>
      <c r="C30">
        <v>8</v>
      </c>
      <c r="D30" s="2">
        <f ca="1">DATE(YEAR(TODAY())-4,1,16)</f>
        <v>43846</v>
      </c>
      <c r="E30">
        <v>5</v>
      </c>
      <c r="F30" s="2">
        <f t="shared" ca="1" si="0"/>
        <v>43851</v>
      </c>
      <c r="G30" t="s">
        <v>35</v>
      </c>
      <c r="H30">
        <v>4</v>
      </c>
    </row>
    <row r="31" spans="1:8" x14ac:dyDescent="0.25">
      <c r="A31">
        <v>891</v>
      </c>
      <c r="B31">
        <v>1287</v>
      </c>
      <c r="C31">
        <v>9</v>
      </c>
      <c r="D31" s="2">
        <f ca="1">DATE(YEAR(TODAY())-4,1,16)</f>
        <v>43846</v>
      </c>
      <c r="E31">
        <v>6</v>
      </c>
      <c r="F31" s="2">
        <f t="shared" ca="1" si="0"/>
        <v>43852</v>
      </c>
      <c r="G31" t="s">
        <v>36</v>
      </c>
      <c r="H31">
        <v>2</v>
      </c>
    </row>
    <row r="32" spans="1:8" x14ac:dyDescent="0.25">
      <c r="A32">
        <v>792</v>
      </c>
      <c r="B32">
        <v>1245</v>
      </c>
      <c r="C32">
        <v>9</v>
      </c>
      <c r="D32" s="2">
        <f ca="1">DATE(YEAR(TODAY())-4,1,17)</f>
        <v>43847</v>
      </c>
      <c r="E32">
        <v>9</v>
      </c>
      <c r="F32" s="2">
        <f t="shared" ca="1" si="0"/>
        <v>43856</v>
      </c>
      <c r="G32" t="s">
        <v>37</v>
      </c>
      <c r="H32">
        <v>4</v>
      </c>
    </row>
    <row r="33" spans="1:8" x14ac:dyDescent="0.25">
      <c r="A33">
        <v>1799</v>
      </c>
      <c r="B33">
        <v>1342</v>
      </c>
      <c r="C33">
        <v>76</v>
      </c>
      <c r="D33" s="2">
        <f ca="1">DATE(YEAR(TODAY())-4,1,18)</f>
        <v>43848</v>
      </c>
      <c r="E33">
        <v>5</v>
      </c>
      <c r="F33" s="2">
        <f t="shared" ca="1" si="0"/>
        <v>43853</v>
      </c>
      <c r="G33" t="s">
        <v>38</v>
      </c>
      <c r="H33">
        <v>5</v>
      </c>
    </row>
    <row r="34" spans="1:8" x14ac:dyDescent="0.25">
      <c r="A34">
        <v>1916</v>
      </c>
      <c r="B34">
        <v>1324</v>
      </c>
      <c r="C34">
        <v>69</v>
      </c>
      <c r="D34" s="2">
        <f ca="1">DATE(YEAR(TODAY())-4,1,22)</f>
        <v>43852</v>
      </c>
      <c r="E34">
        <v>4</v>
      </c>
      <c r="F34" s="2">
        <f t="shared" ca="1" si="0"/>
        <v>43856</v>
      </c>
      <c r="G34" t="s">
        <v>39</v>
      </c>
      <c r="H34">
        <v>4</v>
      </c>
    </row>
    <row r="35" spans="1:8" x14ac:dyDescent="0.25">
      <c r="A35">
        <v>305</v>
      </c>
      <c r="B35">
        <v>1383</v>
      </c>
      <c r="C35">
        <v>91</v>
      </c>
      <c r="D35" s="2">
        <f ca="1">DATE(YEAR(TODAY())-4,1,24)</f>
        <v>43854</v>
      </c>
      <c r="E35">
        <v>4</v>
      </c>
      <c r="F35" s="2">
        <f t="shared" ca="1" si="0"/>
        <v>43858</v>
      </c>
      <c r="G35" t="s">
        <v>40</v>
      </c>
      <c r="H35">
        <v>4</v>
      </c>
    </row>
    <row r="36" spans="1:8" x14ac:dyDescent="0.25">
      <c r="A36">
        <v>1926</v>
      </c>
      <c r="B36">
        <v>1310</v>
      </c>
      <c r="C36">
        <v>28</v>
      </c>
      <c r="D36" s="2">
        <f ca="1">DATE(YEAR(TODAY())-4,1,25)</f>
        <v>43855</v>
      </c>
      <c r="E36">
        <v>4</v>
      </c>
      <c r="F36" s="2">
        <f t="shared" ca="1" si="0"/>
        <v>43859</v>
      </c>
      <c r="G36" t="s">
        <v>41</v>
      </c>
      <c r="H36">
        <v>4</v>
      </c>
    </row>
    <row r="37" spans="1:8" x14ac:dyDescent="0.25">
      <c r="A37">
        <v>1908</v>
      </c>
      <c r="B37">
        <v>1255</v>
      </c>
      <c r="C37">
        <v>14</v>
      </c>
      <c r="D37" s="2">
        <f ca="1">DATE(YEAR(TODAY())-4,1,25)</f>
        <v>43855</v>
      </c>
      <c r="E37">
        <v>5</v>
      </c>
      <c r="F37" s="2">
        <f t="shared" ca="1" si="0"/>
        <v>43860</v>
      </c>
      <c r="G37" t="s">
        <v>42</v>
      </c>
      <c r="H37">
        <v>5</v>
      </c>
    </row>
    <row r="38" spans="1:8" x14ac:dyDescent="0.25">
      <c r="A38">
        <v>170</v>
      </c>
      <c r="B38">
        <v>1291</v>
      </c>
      <c r="C38">
        <v>13</v>
      </c>
      <c r="D38" s="2">
        <f ca="1">DATE(YEAR(TODAY())-4,1,26)</f>
        <v>43856</v>
      </c>
      <c r="E38">
        <v>9</v>
      </c>
      <c r="F38" s="2">
        <f t="shared" ca="1" si="0"/>
        <v>43865</v>
      </c>
      <c r="G38" t="s">
        <v>43</v>
      </c>
      <c r="H38">
        <v>1</v>
      </c>
    </row>
    <row r="39" spans="1:8" x14ac:dyDescent="0.25">
      <c r="A39">
        <v>630</v>
      </c>
      <c r="B39">
        <v>1290</v>
      </c>
      <c r="C39">
        <v>77</v>
      </c>
      <c r="D39" s="2">
        <f ca="1">DATE(YEAR(TODAY())-4,1,26)</f>
        <v>43856</v>
      </c>
      <c r="E39">
        <v>1</v>
      </c>
      <c r="F39" s="2">
        <f t="shared" ca="1" si="0"/>
        <v>43857</v>
      </c>
      <c r="G39" t="s">
        <v>44</v>
      </c>
      <c r="H39">
        <v>1</v>
      </c>
    </row>
    <row r="40" spans="1:8" x14ac:dyDescent="0.25">
      <c r="A40">
        <v>221</v>
      </c>
      <c r="B40">
        <v>1386</v>
      </c>
      <c r="C40">
        <v>30</v>
      </c>
      <c r="D40" s="2">
        <f ca="1">DATE(YEAR(TODAY())-4,1,26)</f>
        <v>43856</v>
      </c>
      <c r="E40">
        <v>8</v>
      </c>
      <c r="F40" s="2">
        <f t="shared" ca="1" si="0"/>
        <v>43864</v>
      </c>
      <c r="G40" t="s">
        <v>45</v>
      </c>
      <c r="H40">
        <v>1</v>
      </c>
    </row>
    <row r="41" spans="1:8" x14ac:dyDescent="0.25">
      <c r="A41">
        <v>241</v>
      </c>
      <c r="B41">
        <v>1372</v>
      </c>
      <c r="C41">
        <v>27</v>
      </c>
      <c r="D41" s="2">
        <f ca="1">DATE(YEAR(TODAY())-4,2,1)</f>
        <v>43862</v>
      </c>
      <c r="E41">
        <v>2</v>
      </c>
      <c r="F41" s="2">
        <f t="shared" ca="1" si="0"/>
        <v>43864</v>
      </c>
      <c r="G41" t="s">
        <v>46</v>
      </c>
      <c r="H41">
        <v>2</v>
      </c>
    </row>
    <row r="42" spans="1:8" x14ac:dyDescent="0.25">
      <c r="A42">
        <v>1700</v>
      </c>
      <c r="B42">
        <v>1244</v>
      </c>
      <c r="C42">
        <v>2</v>
      </c>
      <c r="D42" s="2">
        <f ca="1">DATE(YEAR(TODAY())-4,2,2)</f>
        <v>43863</v>
      </c>
      <c r="E42">
        <v>7</v>
      </c>
      <c r="F42" s="2">
        <f t="shared" ca="1" si="0"/>
        <v>43870</v>
      </c>
      <c r="G42" t="s">
        <v>47</v>
      </c>
      <c r="H42">
        <v>4</v>
      </c>
    </row>
    <row r="43" spans="1:8" x14ac:dyDescent="0.25">
      <c r="A43">
        <v>1660</v>
      </c>
      <c r="B43">
        <v>1330</v>
      </c>
      <c r="C43">
        <v>12</v>
      </c>
      <c r="D43" s="2">
        <f ca="1">DATE(YEAR(TODAY())-4,2,3)</f>
        <v>43864</v>
      </c>
      <c r="E43">
        <v>7</v>
      </c>
      <c r="F43" s="2">
        <f t="shared" ca="1" si="0"/>
        <v>43871</v>
      </c>
      <c r="G43" t="s">
        <v>48</v>
      </c>
      <c r="H43">
        <v>1</v>
      </c>
    </row>
    <row r="44" spans="1:8" x14ac:dyDescent="0.25">
      <c r="A44">
        <v>1529</v>
      </c>
      <c r="B44">
        <v>1264</v>
      </c>
      <c r="C44">
        <v>69</v>
      </c>
      <c r="D44" s="2">
        <f ca="1">DATE(YEAR(TODAY())-4,2,3)</f>
        <v>43864</v>
      </c>
      <c r="E44">
        <v>5</v>
      </c>
      <c r="F44" s="2">
        <f t="shared" ca="1" si="0"/>
        <v>43869</v>
      </c>
      <c r="G44" t="s">
        <v>49</v>
      </c>
      <c r="H44">
        <v>4</v>
      </c>
    </row>
    <row r="45" spans="1:8" x14ac:dyDescent="0.25">
      <c r="A45">
        <v>1588</v>
      </c>
      <c r="B45">
        <v>1279</v>
      </c>
      <c r="C45">
        <v>36</v>
      </c>
      <c r="D45" s="2">
        <f ca="1">DATE(YEAR(TODAY())-4,2,4)</f>
        <v>43865</v>
      </c>
      <c r="E45">
        <v>1</v>
      </c>
      <c r="F45" s="2">
        <f t="shared" ca="1" si="0"/>
        <v>43866</v>
      </c>
      <c r="G45" t="s">
        <v>50</v>
      </c>
      <c r="H45">
        <v>2</v>
      </c>
    </row>
    <row r="46" spans="1:8" x14ac:dyDescent="0.25">
      <c r="A46">
        <v>1079</v>
      </c>
      <c r="B46">
        <v>1273</v>
      </c>
      <c r="C46">
        <v>91</v>
      </c>
      <c r="D46" s="2">
        <f ca="1">DATE(YEAR(TODAY())-4,2,6)</f>
        <v>43867</v>
      </c>
      <c r="E46">
        <v>3</v>
      </c>
      <c r="F46" s="2">
        <f t="shared" ca="1" si="0"/>
        <v>43870</v>
      </c>
      <c r="G46" t="s">
        <v>51</v>
      </c>
      <c r="H46">
        <v>1</v>
      </c>
    </row>
    <row r="47" spans="1:8" x14ac:dyDescent="0.25">
      <c r="A47">
        <v>390</v>
      </c>
      <c r="B47">
        <v>1280</v>
      </c>
      <c r="C47">
        <v>47</v>
      </c>
      <c r="D47" s="2">
        <f ca="1">DATE(YEAR(TODAY())-4,2,6)</f>
        <v>43867</v>
      </c>
      <c r="E47">
        <v>8</v>
      </c>
      <c r="F47" s="2">
        <f t="shared" ca="1" si="0"/>
        <v>43875</v>
      </c>
      <c r="G47" t="s">
        <v>52</v>
      </c>
      <c r="H47">
        <v>4</v>
      </c>
    </row>
    <row r="48" spans="1:8" x14ac:dyDescent="0.25">
      <c r="A48">
        <v>38</v>
      </c>
      <c r="B48">
        <v>1272</v>
      </c>
      <c r="C48">
        <v>7</v>
      </c>
      <c r="D48" s="2">
        <f ca="1">DATE(YEAR(TODAY())-4,2,7)</f>
        <v>43868</v>
      </c>
      <c r="E48">
        <v>2</v>
      </c>
      <c r="F48" s="2">
        <f t="shared" ca="1" si="0"/>
        <v>43870</v>
      </c>
      <c r="G48" t="s">
        <v>53</v>
      </c>
      <c r="H48">
        <v>4</v>
      </c>
    </row>
    <row r="49" spans="1:8" x14ac:dyDescent="0.25">
      <c r="A49">
        <v>882</v>
      </c>
      <c r="B49">
        <v>1382</v>
      </c>
      <c r="C49">
        <v>11</v>
      </c>
      <c r="D49" s="2">
        <f ca="1">DATE(YEAR(TODAY())-4,2,9)</f>
        <v>43870</v>
      </c>
      <c r="E49">
        <v>8</v>
      </c>
      <c r="F49" s="2">
        <f t="shared" ca="1" si="0"/>
        <v>43878</v>
      </c>
      <c r="G49" t="s">
        <v>54</v>
      </c>
      <c r="H49">
        <v>1</v>
      </c>
    </row>
    <row r="50" spans="1:8" x14ac:dyDescent="0.25">
      <c r="A50">
        <v>491</v>
      </c>
      <c r="B50">
        <v>1387</v>
      </c>
      <c r="C50">
        <v>39</v>
      </c>
      <c r="D50" s="2">
        <f ca="1">DATE(YEAR(TODAY())-4,2,10)</f>
        <v>43871</v>
      </c>
      <c r="E50">
        <v>4</v>
      </c>
      <c r="F50" s="2">
        <f t="shared" ca="1" si="0"/>
        <v>43875</v>
      </c>
      <c r="G50" t="s">
        <v>55</v>
      </c>
      <c r="H50">
        <v>4</v>
      </c>
    </row>
    <row r="51" spans="1:8" x14ac:dyDescent="0.25">
      <c r="A51">
        <v>523</v>
      </c>
      <c r="B51">
        <v>1352</v>
      </c>
      <c r="C51">
        <v>89</v>
      </c>
      <c r="D51" s="2">
        <f ca="1">DATE(YEAR(TODAY())-4,2,10)</f>
        <v>43871</v>
      </c>
      <c r="E51">
        <v>1</v>
      </c>
      <c r="F51" s="2">
        <f t="shared" ca="1" si="0"/>
        <v>43872</v>
      </c>
      <c r="G51" t="s">
        <v>56</v>
      </c>
      <c r="H51">
        <v>5</v>
      </c>
    </row>
    <row r="52" spans="1:8" x14ac:dyDescent="0.25">
      <c r="A52">
        <v>117</v>
      </c>
      <c r="B52">
        <v>1258</v>
      </c>
      <c r="C52">
        <v>3</v>
      </c>
      <c r="D52" s="2">
        <f ca="1">DATE(YEAR(TODAY())-4,2,10)</f>
        <v>43871</v>
      </c>
      <c r="E52">
        <v>6</v>
      </c>
      <c r="F52" s="2">
        <f t="shared" ca="1" si="0"/>
        <v>43877</v>
      </c>
      <c r="G52" t="s">
        <v>57</v>
      </c>
      <c r="H52">
        <v>5</v>
      </c>
    </row>
    <row r="53" spans="1:8" x14ac:dyDescent="0.25">
      <c r="A53">
        <v>1393</v>
      </c>
      <c r="B53">
        <v>1255</v>
      </c>
      <c r="C53">
        <v>88</v>
      </c>
      <c r="D53" s="2">
        <f ca="1">DATE(YEAR(TODAY())-4,2,11)</f>
        <v>43872</v>
      </c>
      <c r="E53">
        <v>10</v>
      </c>
      <c r="F53" s="2">
        <f t="shared" ca="1" si="0"/>
        <v>43882</v>
      </c>
      <c r="G53" t="s">
        <v>58</v>
      </c>
      <c r="H53">
        <v>1</v>
      </c>
    </row>
    <row r="54" spans="1:8" x14ac:dyDescent="0.25">
      <c r="A54">
        <v>411</v>
      </c>
      <c r="B54">
        <v>1237</v>
      </c>
      <c r="C54">
        <v>19</v>
      </c>
      <c r="D54" s="2">
        <f ca="1">DATE(YEAR(TODAY())-4,2,12)</f>
        <v>43873</v>
      </c>
      <c r="E54">
        <v>2</v>
      </c>
      <c r="F54" s="2">
        <f t="shared" ca="1" si="0"/>
        <v>43875</v>
      </c>
      <c r="G54" t="s">
        <v>59</v>
      </c>
      <c r="H54">
        <v>1</v>
      </c>
    </row>
    <row r="55" spans="1:8" x14ac:dyDescent="0.25">
      <c r="A55">
        <v>1100</v>
      </c>
      <c r="B55">
        <v>1381</v>
      </c>
      <c r="C55">
        <v>87</v>
      </c>
      <c r="D55" s="2">
        <f ca="1">DATE(YEAR(TODAY())-4,2,12)</f>
        <v>43873</v>
      </c>
      <c r="E55">
        <v>1</v>
      </c>
      <c r="F55" s="2">
        <f t="shared" ca="1" si="0"/>
        <v>43874</v>
      </c>
      <c r="G55" t="s">
        <v>60</v>
      </c>
      <c r="H55">
        <v>1</v>
      </c>
    </row>
    <row r="56" spans="1:8" x14ac:dyDescent="0.25">
      <c r="A56">
        <v>1808</v>
      </c>
      <c r="B56">
        <v>1340</v>
      </c>
      <c r="C56">
        <v>59</v>
      </c>
      <c r="D56" s="2">
        <f ca="1">DATE(YEAR(TODAY())-4,2,15)</f>
        <v>43876</v>
      </c>
      <c r="E56">
        <v>8</v>
      </c>
      <c r="F56" s="2">
        <f t="shared" ca="1" si="0"/>
        <v>43884</v>
      </c>
      <c r="G56" t="s">
        <v>61</v>
      </c>
      <c r="H56">
        <v>4</v>
      </c>
    </row>
    <row r="57" spans="1:8" x14ac:dyDescent="0.25">
      <c r="A57">
        <v>1618</v>
      </c>
      <c r="B57">
        <v>1309</v>
      </c>
      <c r="C57">
        <v>22</v>
      </c>
      <c r="D57" s="2">
        <f ca="1">DATE(YEAR(TODAY())-4,2,16)</f>
        <v>43877</v>
      </c>
      <c r="E57">
        <v>3</v>
      </c>
      <c r="F57" s="2">
        <f t="shared" ca="1" si="0"/>
        <v>43880</v>
      </c>
      <c r="G57" t="s">
        <v>62</v>
      </c>
      <c r="H57">
        <v>4</v>
      </c>
    </row>
    <row r="58" spans="1:8" x14ac:dyDescent="0.25">
      <c r="A58">
        <v>1949</v>
      </c>
      <c r="B58">
        <v>1259</v>
      </c>
      <c r="C58">
        <v>34</v>
      </c>
      <c r="D58" s="2">
        <f ca="1">DATE(YEAR(TODAY())-4,2,16)</f>
        <v>43877</v>
      </c>
      <c r="E58">
        <v>10</v>
      </c>
      <c r="F58" s="2">
        <f t="shared" ca="1" si="0"/>
        <v>43887</v>
      </c>
      <c r="G58" t="s">
        <v>63</v>
      </c>
      <c r="H58">
        <v>2</v>
      </c>
    </row>
    <row r="59" spans="1:8" x14ac:dyDescent="0.25">
      <c r="A59">
        <v>1270</v>
      </c>
      <c r="B59">
        <v>1333</v>
      </c>
      <c r="C59">
        <v>23</v>
      </c>
      <c r="D59" s="2">
        <f ca="1">DATE(YEAR(TODAY())-4,2,17)</f>
        <v>43878</v>
      </c>
      <c r="E59">
        <v>9</v>
      </c>
      <c r="F59" s="2">
        <f t="shared" ca="1" si="0"/>
        <v>43887</v>
      </c>
      <c r="G59" t="s">
        <v>64</v>
      </c>
      <c r="H59">
        <v>4</v>
      </c>
    </row>
    <row r="60" spans="1:8" x14ac:dyDescent="0.25">
      <c r="A60">
        <v>1853</v>
      </c>
      <c r="B60">
        <v>1360</v>
      </c>
      <c r="C60">
        <v>26</v>
      </c>
      <c r="D60" s="2">
        <f ca="1">DATE(YEAR(TODAY())-4,2,17)</f>
        <v>43878</v>
      </c>
      <c r="E60">
        <v>6</v>
      </c>
      <c r="F60" s="2">
        <f t="shared" ca="1" si="0"/>
        <v>43884</v>
      </c>
      <c r="G60" t="s">
        <v>65</v>
      </c>
      <c r="H60">
        <v>5</v>
      </c>
    </row>
    <row r="61" spans="1:8" x14ac:dyDescent="0.25">
      <c r="A61">
        <v>836</v>
      </c>
      <c r="B61">
        <v>1349</v>
      </c>
      <c r="C61">
        <v>16</v>
      </c>
      <c r="D61" s="2">
        <f ca="1">DATE(YEAR(TODAY())-4,2,18)</f>
        <v>43879</v>
      </c>
      <c r="E61">
        <v>3</v>
      </c>
      <c r="F61" s="2">
        <f t="shared" ca="1" si="0"/>
        <v>43882</v>
      </c>
      <c r="G61" t="s">
        <v>66</v>
      </c>
      <c r="H61">
        <v>4</v>
      </c>
    </row>
    <row r="62" spans="1:8" x14ac:dyDescent="0.25">
      <c r="A62">
        <v>16</v>
      </c>
      <c r="B62">
        <v>1249</v>
      </c>
      <c r="C62">
        <v>77</v>
      </c>
      <c r="D62" s="2">
        <f ca="1">DATE(YEAR(TODAY())-4,2,18)</f>
        <v>43879</v>
      </c>
      <c r="E62">
        <v>6</v>
      </c>
      <c r="F62" s="2">
        <f t="shared" ca="1" si="0"/>
        <v>43885</v>
      </c>
      <c r="G62" t="s">
        <v>67</v>
      </c>
      <c r="H62">
        <v>1</v>
      </c>
    </row>
    <row r="63" spans="1:8" x14ac:dyDescent="0.25">
      <c r="A63">
        <v>522</v>
      </c>
      <c r="B63">
        <v>1291</v>
      </c>
      <c r="C63">
        <v>46</v>
      </c>
      <c r="D63" s="2">
        <f ca="1">DATE(YEAR(TODAY())-4,2,18)</f>
        <v>43879</v>
      </c>
      <c r="E63">
        <v>2</v>
      </c>
      <c r="F63" s="2">
        <f t="shared" ca="1" si="0"/>
        <v>43881</v>
      </c>
      <c r="G63" t="s">
        <v>68</v>
      </c>
      <c r="H63">
        <v>2</v>
      </c>
    </row>
    <row r="64" spans="1:8" x14ac:dyDescent="0.25">
      <c r="A64">
        <v>36</v>
      </c>
      <c r="B64">
        <v>1307</v>
      </c>
      <c r="C64">
        <v>88</v>
      </c>
      <c r="D64" s="2">
        <f ca="1">DATE(YEAR(TODAY())-4,2,18)</f>
        <v>43879</v>
      </c>
      <c r="E64">
        <v>9</v>
      </c>
      <c r="F64" s="2">
        <f t="shared" ca="1" si="0"/>
        <v>43888</v>
      </c>
      <c r="G64" t="s">
        <v>69</v>
      </c>
      <c r="H64">
        <v>2</v>
      </c>
    </row>
    <row r="65" spans="1:8" x14ac:dyDescent="0.25">
      <c r="A65">
        <v>1315</v>
      </c>
      <c r="B65">
        <v>1279</v>
      </c>
      <c r="C65">
        <v>69</v>
      </c>
      <c r="D65" s="2">
        <f ca="1">DATE(YEAR(TODAY())-4,2,19)</f>
        <v>43880</v>
      </c>
      <c r="E65">
        <v>9</v>
      </c>
      <c r="F65" s="2">
        <f t="shared" ca="1" si="0"/>
        <v>43889</v>
      </c>
      <c r="G65" t="s">
        <v>70</v>
      </c>
      <c r="H65">
        <v>2</v>
      </c>
    </row>
    <row r="66" spans="1:8" x14ac:dyDescent="0.25">
      <c r="A66">
        <v>1850</v>
      </c>
      <c r="B66">
        <v>1242</v>
      </c>
      <c r="C66">
        <v>66</v>
      </c>
      <c r="D66" s="2">
        <f ca="1">DATE(YEAR(TODAY())-4,2,19)</f>
        <v>43880</v>
      </c>
      <c r="E66">
        <v>5</v>
      </c>
      <c r="F66" s="2">
        <f t="shared" ca="1" si="0"/>
        <v>43885</v>
      </c>
      <c r="G66" t="s">
        <v>71</v>
      </c>
      <c r="H66">
        <v>4</v>
      </c>
    </row>
    <row r="67" spans="1:8" x14ac:dyDescent="0.25">
      <c r="A67">
        <v>1616</v>
      </c>
      <c r="B67">
        <v>1275</v>
      </c>
      <c r="C67">
        <v>71</v>
      </c>
      <c r="D67" s="2">
        <f ca="1">DATE(YEAR(TODAY())-4,2,19)</f>
        <v>43880</v>
      </c>
      <c r="E67">
        <v>6</v>
      </c>
      <c r="F67" s="2">
        <f t="shared" ca="1" si="0"/>
        <v>43886</v>
      </c>
      <c r="G67" t="s">
        <v>72</v>
      </c>
      <c r="H67">
        <v>1</v>
      </c>
    </row>
    <row r="68" spans="1:8" x14ac:dyDescent="0.25">
      <c r="A68">
        <v>1665</v>
      </c>
      <c r="B68">
        <v>1359</v>
      </c>
      <c r="C68">
        <v>68</v>
      </c>
      <c r="D68" s="2">
        <f ca="1">DATE(YEAR(TODAY())-4,2,20)</f>
        <v>43881</v>
      </c>
      <c r="E68">
        <v>4</v>
      </c>
      <c r="F68" s="2">
        <f t="shared" ref="F68:F131" ca="1" si="1">D68+E68</f>
        <v>43885</v>
      </c>
      <c r="G68" t="s">
        <v>73</v>
      </c>
      <c r="H68">
        <v>5</v>
      </c>
    </row>
    <row r="69" spans="1:8" x14ac:dyDescent="0.25">
      <c r="A69">
        <v>269</v>
      </c>
      <c r="B69">
        <v>1320</v>
      </c>
      <c r="C69">
        <v>29</v>
      </c>
      <c r="D69" s="2">
        <f ca="1">DATE(YEAR(TODAY())-4,2,20)</f>
        <v>43881</v>
      </c>
      <c r="E69">
        <v>6</v>
      </c>
      <c r="F69" s="2">
        <f t="shared" ca="1" si="1"/>
        <v>43887</v>
      </c>
      <c r="G69" t="s">
        <v>74</v>
      </c>
      <c r="H69">
        <v>2</v>
      </c>
    </row>
    <row r="70" spans="1:8" x14ac:dyDescent="0.25">
      <c r="A70">
        <v>10</v>
      </c>
      <c r="B70">
        <v>1305</v>
      </c>
      <c r="C70">
        <v>44</v>
      </c>
      <c r="D70" s="2">
        <f ca="1">DATE(YEAR(TODAY())-4,2,20)</f>
        <v>43881</v>
      </c>
      <c r="E70">
        <v>9</v>
      </c>
      <c r="F70" s="2">
        <f t="shared" ca="1" si="1"/>
        <v>43890</v>
      </c>
      <c r="G70" t="s">
        <v>75</v>
      </c>
      <c r="H70">
        <v>5</v>
      </c>
    </row>
    <row r="71" spans="1:8" x14ac:dyDescent="0.25">
      <c r="A71">
        <v>39</v>
      </c>
      <c r="B71">
        <v>1321</v>
      </c>
      <c r="C71">
        <v>96</v>
      </c>
      <c r="D71" s="2">
        <f ca="1">DATE(YEAR(TODAY())-4,2,20)</f>
        <v>43881</v>
      </c>
      <c r="E71">
        <v>3</v>
      </c>
      <c r="F71" s="2">
        <f t="shared" ca="1" si="1"/>
        <v>43884</v>
      </c>
      <c r="G71" t="s">
        <v>76</v>
      </c>
      <c r="H71">
        <v>1</v>
      </c>
    </row>
    <row r="72" spans="1:8" x14ac:dyDescent="0.25">
      <c r="A72">
        <v>1429</v>
      </c>
      <c r="B72">
        <v>1339</v>
      </c>
      <c r="C72">
        <v>9</v>
      </c>
      <c r="D72" s="2">
        <f ca="1">DATE(YEAR(TODAY())-4,2,23)</f>
        <v>43884</v>
      </c>
      <c r="E72">
        <v>8</v>
      </c>
      <c r="F72" s="2">
        <f t="shared" ca="1" si="1"/>
        <v>43892</v>
      </c>
      <c r="G72" t="s">
        <v>77</v>
      </c>
      <c r="H72">
        <v>2</v>
      </c>
    </row>
    <row r="73" spans="1:8" x14ac:dyDescent="0.25">
      <c r="A73">
        <v>1820</v>
      </c>
      <c r="B73">
        <v>1303</v>
      </c>
      <c r="C73">
        <v>27</v>
      </c>
      <c r="D73" s="2">
        <f ca="1">DATE(YEAR(TODAY())-4,2,23)</f>
        <v>43884</v>
      </c>
      <c r="E73">
        <v>2</v>
      </c>
      <c r="F73" s="2">
        <f t="shared" ca="1" si="1"/>
        <v>43886</v>
      </c>
      <c r="G73" t="s">
        <v>78</v>
      </c>
      <c r="H73">
        <v>2</v>
      </c>
    </row>
    <row r="74" spans="1:8" x14ac:dyDescent="0.25">
      <c r="A74">
        <v>472</v>
      </c>
      <c r="B74">
        <v>1359</v>
      </c>
      <c r="C74">
        <v>86</v>
      </c>
      <c r="D74" s="2">
        <f ca="1">DATE(YEAR(TODAY())-4,2,24)</f>
        <v>43885</v>
      </c>
      <c r="E74">
        <v>10</v>
      </c>
      <c r="F74" s="2">
        <f t="shared" ca="1" si="1"/>
        <v>43895</v>
      </c>
      <c r="G74" t="s">
        <v>79</v>
      </c>
      <c r="H74">
        <v>2</v>
      </c>
    </row>
    <row r="75" spans="1:8" x14ac:dyDescent="0.25">
      <c r="A75">
        <v>1690</v>
      </c>
      <c r="B75">
        <v>1271</v>
      </c>
      <c r="C75">
        <v>20</v>
      </c>
      <c r="D75" s="2">
        <f ca="1">DATE(YEAR(TODAY())-4,2,25)</f>
        <v>43886</v>
      </c>
      <c r="E75">
        <v>8</v>
      </c>
      <c r="F75" s="2">
        <f t="shared" ca="1" si="1"/>
        <v>43894</v>
      </c>
      <c r="G75" t="s">
        <v>80</v>
      </c>
      <c r="H75">
        <v>4</v>
      </c>
    </row>
    <row r="76" spans="1:8" x14ac:dyDescent="0.25">
      <c r="A76">
        <v>710</v>
      </c>
      <c r="B76">
        <v>1267</v>
      </c>
      <c r="C76">
        <v>12</v>
      </c>
      <c r="D76" s="2">
        <f ca="1">DATE(YEAR(TODAY())-4,2,25)</f>
        <v>43886</v>
      </c>
      <c r="E76">
        <v>7</v>
      </c>
      <c r="F76" s="2">
        <f t="shared" ca="1" si="1"/>
        <v>43893</v>
      </c>
      <c r="G76" t="s">
        <v>81</v>
      </c>
      <c r="H76">
        <v>1</v>
      </c>
    </row>
    <row r="77" spans="1:8" x14ac:dyDescent="0.25">
      <c r="A77">
        <v>964</v>
      </c>
      <c r="B77">
        <v>1304</v>
      </c>
      <c r="C77">
        <v>76</v>
      </c>
      <c r="D77" s="2">
        <f ca="1">DATE(YEAR(TODAY())-4,2,25)</f>
        <v>43886</v>
      </c>
      <c r="E77">
        <v>2</v>
      </c>
      <c r="F77" s="2">
        <f t="shared" ca="1" si="1"/>
        <v>43888</v>
      </c>
      <c r="G77" t="s">
        <v>82</v>
      </c>
      <c r="H77">
        <v>1</v>
      </c>
    </row>
    <row r="78" spans="1:8" x14ac:dyDescent="0.25">
      <c r="A78">
        <v>881</v>
      </c>
      <c r="B78">
        <v>1248</v>
      </c>
      <c r="C78">
        <v>75</v>
      </c>
      <c r="D78" s="2">
        <f ca="1">DATE(YEAR(TODAY())-4,2,26)</f>
        <v>43887</v>
      </c>
      <c r="E78">
        <v>9</v>
      </c>
      <c r="F78" s="2">
        <f t="shared" ca="1" si="1"/>
        <v>43896</v>
      </c>
      <c r="G78" t="s">
        <v>83</v>
      </c>
      <c r="H78">
        <v>1</v>
      </c>
    </row>
    <row r="79" spans="1:8" x14ac:dyDescent="0.25">
      <c r="A79">
        <v>1093</v>
      </c>
      <c r="B79">
        <v>1293</v>
      </c>
      <c r="C79">
        <v>58</v>
      </c>
      <c r="D79" s="2">
        <f ca="1">DATE(YEAR(TODAY())-4,2,27)</f>
        <v>43888</v>
      </c>
      <c r="E79">
        <v>8</v>
      </c>
      <c r="F79" s="2">
        <f t="shared" ca="1" si="1"/>
        <v>43896</v>
      </c>
      <c r="G79" t="s">
        <v>84</v>
      </c>
      <c r="H79">
        <v>4</v>
      </c>
    </row>
    <row r="80" spans="1:8" x14ac:dyDescent="0.25">
      <c r="A80">
        <v>1388</v>
      </c>
      <c r="B80">
        <v>1315</v>
      </c>
      <c r="C80">
        <v>1</v>
      </c>
      <c r="D80" s="2">
        <f ca="1">DATE(YEAR(TODAY())-4,2,27)</f>
        <v>43888</v>
      </c>
      <c r="E80">
        <v>6</v>
      </c>
      <c r="F80" s="2">
        <f t="shared" ca="1" si="1"/>
        <v>43894</v>
      </c>
      <c r="G80" t="s">
        <v>85</v>
      </c>
      <c r="H80">
        <v>5</v>
      </c>
    </row>
    <row r="81" spans="1:8" x14ac:dyDescent="0.25">
      <c r="A81">
        <v>791</v>
      </c>
      <c r="B81">
        <v>1341</v>
      </c>
      <c r="C81">
        <v>27</v>
      </c>
      <c r="D81" s="2">
        <f ca="1">DATE(YEAR(TODAY())-4,2,27)</f>
        <v>43888</v>
      </c>
      <c r="E81">
        <v>8</v>
      </c>
      <c r="F81" s="2">
        <f t="shared" ca="1" si="1"/>
        <v>43896</v>
      </c>
      <c r="G81" t="s">
        <v>86</v>
      </c>
      <c r="H81">
        <v>1</v>
      </c>
    </row>
    <row r="82" spans="1:8" x14ac:dyDescent="0.25">
      <c r="A82">
        <v>1009</v>
      </c>
      <c r="B82">
        <v>1239</v>
      </c>
      <c r="C82">
        <v>67</v>
      </c>
      <c r="D82" s="2">
        <f ca="1">DATE(YEAR(TODAY())-4,3,1)</f>
        <v>43891</v>
      </c>
      <c r="E82">
        <v>1</v>
      </c>
      <c r="F82" s="2">
        <f t="shared" ca="1" si="1"/>
        <v>43892</v>
      </c>
      <c r="G82" t="s">
        <v>87</v>
      </c>
      <c r="H82">
        <v>2</v>
      </c>
    </row>
    <row r="83" spans="1:8" x14ac:dyDescent="0.25">
      <c r="A83">
        <v>1790</v>
      </c>
      <c r="B83">
        <v>1265</v>
      </c>
      <c r="C83">
        <v>88</v>
      </c>
      <c r="D83" s="2">
        <f ca="1">DATE(YEAR(TODAY())-4,3,1)</f>
        <v>43891</v>
      </c>
      <c r="E83">
        <v>2</v>
      </c>
      <c r="F83" s="2">
        <f t="shared" ca="1" si="1"/>
        <v>43893</v>
      </c>
      <c r="G83" t="s">
        <v>88</v>
      </c>
      <c r="H83">
        <v>4</v>
      </c>
    </row>
    <row r="84" spans="1:8" x14ac:dyDescent="0.25">
      <c r="A84">
        <v>235</v>
      </c>
      <c r="B84">
        <v>1255</v>
      </c>
      <c r="C84">
        <v>89</v>
      </c>
      <c r="D84" s="2">
        <f ca="1">DATE(YEAR(TODAY())-4,3,2)</f>
        <v>43892</v>
      </c>
      <c r="E84">
        <v>7</v>
      </c>
      <c r="F84" s="2">
        <f t="shared" ca="1" si="1"/>
        <v>43899</v>
      </c>
      <c r="G84" t="s">
        <v>89</v>
      </c>
      <c r="H84">
        <v>2</v>
      </c>
    </row>
    <row r="85" spans="1:8" x14ac:dyDescent="0.25">
      <c r="A85">
        <v>298</v>
      </c>
      <c r="B85">
        <v>1290</v>
      </c>
      <c r="C85">
        <v>81</v>
      </c>
      <c r="D85" s="2">
        <f ca="1">DATE(YEAR(TODAY())-4,3,2)</f>
        <v>43892</v>
      </c>
      <c r="E85">
        <v>4</v>
      </c>
      <c r="F85" s="2">
        <f t="shared" ca="1" si="1"/>
        <v>43896</v>
      </c>
      <c r="G85" t="s">
        <v>90</v>
      </c>
      <c r="H85">
        <v>2</v>
      </c>
    </row>
    <row r="86" spans="1:8" x14ac:dyDescent="0.25">
      <c r="A86">
        <v>392</v>
      </c>
      <c r="B86">
        <v>1241</v>
      </c>
      <c r="C86">
        <v>13</v>
      </c>
      <c r="D86" s="2">
        <f ca="1">DATE(YEAR(TODAY())-4,3,3)</f>
        <v>43893</v>
      </c>
      <c r="E86">
        <v>4</v>
      </c>
      <c r="F86" s="2">
        <f t="shared" ca="1" si="1"/>
        <v>43897</v>
      </c>
      <c r="G86" t="s">
        <v>91</v>
      </c>
      <c r="H86">
        <v>2</v>
      </c>
    </row>
    <row r="87" spans="1:8" x14ac:dyDescent="0.25">
      <c r="A87">
        <v>1445</v>
      </c>
      <c r="B87">
        <v>1301</v>
      </c>
      <c r="C87">
        <v>83</v>
      </c>
      <c r="D87" s="2">
        <f t="shared" ref="D87:D93" ca="1" si="2">DATE(YEAR(TODAY())-4,3,4)</f>
        <v>43894</v>
      </c>
      <c r="E87">
        <v>3</v>
      </c>
      <c r="F87" s="2">
        <f t="shared" ca="1" si="1"/>
        <v>43897</v>
      </c>
      <c r="G87" t="s">
        <v>92</v>
      </c>
      <c r="H87">
        <v>5</v>
      </c>
    </row>
    <row r="88" spans="1:8" x14ac:dyDescent="0.25">
      <c r="A88">
        <v>1859</v>
      </c>
      <c r="B88">
        <v>1267</v>
      </c>
      <c r="C88">
        <v>95</v>
      </c>
      <c r="D88" s="2">
        <f t="shared" ca="1" si="2"/>
        <v>43894</v>
      </c>
      <c r="E88">
        <v>7</v>
      </c>
      <c r="F88" s="2">
        <f t="shared" ca="1" si="1"/>
        <v>43901</v>
      </c>
      <c r="G88" t="s">
        <v>93</v>
      </c>
      <c r="H88">
        <v>4</v>
      </c>
    </row>
    <row r="89" spans="1:8" x14ac:dyDescent="0.25">
      <c r="A89">
        <v>1814</v>
      </c>
      <c r="B89">
        <v>1287</v>
      </c>
      <c r="C89">
        <v>98</v>
      </c>
      <c r="D89" s="2">
        <f t="shared" ca="1" si="2"/>
        <v>43894</v>
      </c>
      <c r="E89">
        <v>2</v>
      </c>
      <c r="F89" s="2">
        <f t="shared" ca="1" si="1"/>
        <v>43896</v>
      </c>
      <c r="G89" t="s">
        <v>94</v>
      </c>
      <c r="H89">
        <v>1</v>
      </c>
    </row>
    <row r="90" spans="1:8" x14ac:dyDescent="0.25">
      <c r="A90">
        <v>538</v>
      </c>
      <c r="B90">
        <v>1356</v>
      </c>
      <c r="C90">
        <v>5</v>
      </c>
      <c r="D90" s="2">
        <f t="shared" ca="1" si="2"/>
        <v>43894</v>
      </c>
      <c r="E90">
        <v>5</v>
      </c>
      <c r="F90" s="2">
        <f t="shared" ca="1" si="1"/>
        <v>43899</v>
      </c>
      <c r="G90" t="s">
        <v>95</v>
      </c>
      <c r="H90">
        <v>4</v>
      </c>
    </row>
    <row r="91" spans="1:8" x14ac:dyDescent="0.25">
      <c r="A91">
        <v>1583</v>
      </c>
      <c r="B91">
        <v>1359</v>
      </c>
      <c r="C91">
        <v>8</v>
      </c>
      <c r="D91" s="2">
        <f t="shared" ca="1" si="2"/>
        <v>43894</v>
      </c>
      <c r="E91">
        <v>4</v>
      </c>
      <c r="F91" s="2">
        <f t="shared" ca="1" si="1"/>
        <v>43898</v>
      </c>
      <c r="G91" t="s">
        <v>96</v>
      </c>
      <c r="H91">
        <v>2</v>
      </c>
    </row>
    <row r="92" spans="1:8" x14ac:dyDescent="0.25">
      <c r="A92">
        <v>1326</v>
      </c>
      <c r="B92">
        <v>1331</v>
      </c>
      <c r="C92">
        <v>42</v>
      </c>
      <c r="D92" s="2">
        <f t="shared" ca="1" si="2"/>
        <v>43894</v>
      </c>
      <c r="E92">
        <v>2</v>
      </c>
      <c r="F92" s="2">
        <f t="shared" ca="1" si="1"/>
        <v>43896</v>
      </c>
      <c r="G92" t="s">
        <v>97</v>
      </c>
      <c r="H92">
        <v>5</v>
      </c>
    </row>
    <row r="93" spans="1:8" x14ac:dyDescent="0.25">
      <c r="A93">
        <v>331</v>
      </c>
      <c r="B93">
        <v>1333</v>
      </c>
      <c r="C93">
        <v>27</v>
      </c>
      <c r="D93" s="2">
        <f t="shared" ca="1" si="2"/>
        <v>43894</v>
      </c>
      <c r="E93">
        <v>6</v>
      </c>
      <c r="F93" s="2">
        <f t="shared" ca="1" si="1"/>
        <v>43900</v>
      </c>
      <c r="G93" t="s">
        <v>98</v>
      </c>
      <c r="H93">
        <v>1</v>
      </c>
    </row>
    <row r="94" spans="1:8" x14ac:dyDescent="0.25">
      <c r="A94">
        <v>1664</v>
      </c>
      <c r="B94">
        <v>1266</v>
      </c>
      <c r="C94">
        <v>3</v>
      </c>
      <c r="D94" s="2">
        <f ca="1">DATE(YEAR(TODAY())-4,3,6)</f>
        <v>43896</v>
      </c>
      <c r="E94">
        <v>4</v>
      </c>
      <c r="F94" s="2">
        <f t="shared" ca="1" si="1"/>
        <v>43900</v>
      </c>
      <c r="G94" t="s">
        <v>99</v>
      </c>
      <c r="H94">
        <v>4</v>
      </c>
    </row>
    <row r="95" spans="1:8" x14ac:dyDescent="0.25">
      <c r="A95">
        <v>1789</v>
      </c>
      <c r="B95">
        <v>1391</v>
      </c>
      <c r="C95">
        <v>94</v>
      </c>
      <c r="D95" s="2">
        <f ca="1">DATE(YEAR(TODAY())-4,3,6)</f>
        <v>43896</v>
      </c>
      <c r="E95">
        <v>8</v>
      </c>
      <c r="F95" s="2">
        <f t="shared" ca="1" si="1"/>
        <v>43904</v>
      </c>
      <c r="G95" t="s">
        <v>100</v>
      </c>
      <c r="H95">
        <v>4</v>
      </c>
    </row>
    <row r="96" spans="1:8" x14ac:dyDescent="0.25">
      <c r="A96">
        <v>1740</v>
      </c>
      <c r="B96">
        <v>1334</v>
      </c>
      <c r="C96">
        <v>45</v>
      </c>
      <c r="D96" s="2">
        <f ca="1">DATE(YEAR(TODAY())-4,3,6)</f>
        <v>43896</v>
      </c>
      <c r="E96">
        <v>4</v>
      </c>
      <c r="F96" s="2">
        <f t="shared" ca="1" si="1"/>
        <v>43900</v>
      </c>
      <c r="G96" t="s">
        <v>101</v>
      </c>
      <c r="H96">
        <v>1</v>
      </c>
    </row>
    <row r="97" spans="1:8" x14ac:dyDescent="0.25">
      <c r="A97">
        <v>1378</v>
      </c>
      <c r="B97">
        <v>1292</v>
      </c>
      <c r="C97">
        <v>54</v>
      </c>
      <c r="D97" s="2">
        <f ca="1">DATE(YEAR(TODAY())-4,3,6)</f>
        <v>43896</v>
      </c>
      <c r="E97">
        <v>3</v>
      </c>
      <c r="F97" s="2">
        <f t="shared" ca="1" si="1"/>
        <v>43899</v>
      </c>
      <c r="G97" t="s">
        <v>102</v>
      </c>
      <c r="H97">
        <v>4</v>
      </c>
    </row>
    <row r="98" spans="1:8" x14ac:dyDescent="0.25">
      <c r="A98">
        <v>1075</v>
      </c>
      <c r="B98">
        <v>1331</v>
      </c>
      <c r="C98">
        <v>80</v>
      </c>
      <c r="D98" s="2">
        <f ca="1">DATE(YEAR(TODAY())-4,3,7)</f>
        <v>43897</v>
      </c>
      <c r="E98">
        <v>7</v>
      </c>
      <c r="F98" s="2">
        <f t="shared" ca="1" si="1"/>
        <v>43904</v>
      </c>
      <c r="G98" t="s">
        <v>103</v>
      </c>
      <c r="H98">
        <v>2</v>
      </c>
    </row>
    <row r="99" spans="1:8" x14ac:dyDescent="0.25">
      <c r="A99">
        <v>1094</v>
      </c>
      <c r="B99">
        <v>1320</v>
      </c>
      <c r="C99">
        <v>14</v>
      </c>
      <c r="D99" s="2">
        <f ca="1">DATE(YEAR(TODAY())-4,3,7)</f>
        <v>43897</v>
      </c>
      <c r="E99">
        <v>9</v>
      </c>
      <c r="F99" s="2">
        <f t="shared" ca="1" si="1"/>
        <v>43906</v>
      </c>
      <c r="G99" t="s">
        <v>104</v>
      </c>
      <c r="H99">
        <v>2</v>
      </c>
    </row>
    <row r="100" spans="1:8" x14ac:dyDescent="0.25">
      <c r="A100">
        <v>333</v>
      </c>
      <c r="B100">
        <v>1253</v>
      </c>
      <c r="C100">
        <v>75</v>
      </c>
      <c r="D100" s="2">
        <f ca="1">DATE(YEAR(TODAY())-4,3,7)</f>
        <v>43897</v>
      </c>
      <c r="E100">
        <v>2</v>
      </c>
      <c r="F100" s="2">
        <f t="shared" ca="1" si="1"/>
        <v>43899</v>
      </c>
      <c r="G100" t="s">
        <v>105</v>
      </c>
      <c r="H100">
        <v>1</v>
      </c>
    </row>
    <row r="101" spans="1:8" x14ac:dyDescent="0.25">
      <c r="A101">
        <v>5</v>
      </c>
      <c r="B101">
        <v>1264</v>
      </c>
      <c r="C101">
        <v>15</v>
      </c>
      <c r="D101" s="2">
        <f ca="1">DATE(YEAR(TODAY())-4,3,8)</f>
        <v>43898</v>
      </c>
      <c r="E101">
        <v>9</v>
      </c>
      <c r="F101" s="2">
        <f t="shared" ca="1" si="1"/>
        <v>43907</v>
      </c>
      <c r="G101" t="s">
        <v>106</v>
      </c>
      <c r="H101">
        <v>5</v>
      </c>
    </row>
    <row r="102" spans="1:8" x14ac:dyDescent="0.25">
      <c r="A102">
        <v>259</v>
      </c>
      <c r="B102">
        <v>1341</v>
      </c>
      <c r="C102">
        <v>78</v>
      </c>
      <c r="D102" s="2">
        <f ca="1">DATE(YEAR(TODAY())-4,3,8)</f>
        <v>43898</v>
      </c>
      <c r="E102">
        <v>2</v>
      </c>
      <c r="F102" s="2">
        <f t="shared" ca="1" si="1"/>
        <v>43900</v>
      </c>
      <c r="G102" t="s">
        <v>107</v>
      </c>
      <c r="H102">
        <v>1</v>
      </c>
    </row>
    <row r="103" spans="1:8" x14ac:dyDescent="0.25">
      <c r="A103">
        <v>1652</v>
      </c>
      <c r="B103">
        <v>1276</v>
      </c>
      <c r="C103">
        <v>35</v>
      </c>
      <c r="D103" s="2">
        <f ca="1">DATE(YEAR(TODAY())-4,3,9)</f>
        <v>43899</v>
      </c>
      <c r="E103">
        <v>2</v>
      </c>
      <c r="F103" s="2">
        <f t="shared" ca="1" si="1"/>
        <v>43901</v>
      </c>
      <c r="G103" t="s">
        <v>108</v>
      </c>
      <c r="H103">
        <v>5</v>
      </c>
    </row>
    <row r="104" spans="1:8" x14ac:dyDescent="0.25">
      <c r="A104">
        <v>1020</v>
      </c>
      <c r="B104">
        <v>1335</v>
      </c>
      <c r="C104">
        <v>63</v>
      </c>
      <c r="D104" s="2">
        <f ca="1">DATE(YEAR(TODAY())-4,3,9)</f>
        <v>43899</v>
      </c>
      <c r="E104">
        <v>5</v>
      </c>
      <c r="F104" s="2">
        <f t="shared" ca="1" si="1"/>
        <v>43904</v>
      </c>
      <c r="G104" t="s">
        <v>109</v>
      </c>
      <c r="H104">
        <v>4</v>
      </c>
    </row>
    <row r="105" spans="1:8" x14ac:dyDescent="0.25">
      <c r="A105">
        <v>1776</v>
      </c>
      <c r="B105">
        <v>1316</v>
      </c>
      <c r="C105">
        <v>31</v>
      </c>
      <c r="D105" s="2">
        <f ca="1">DATE(YEAR(TODAY())-4,3,9)</f>
        <v>43899</v>
      </c>
      <c r="E105">
        <v>1</v>
      </c>
      <c r="F105" s="2">
        <f t="shared" ca="1" si="1"/>
        <v>43900</v>
      </c>
      <c r="G105" t="s">
        <v>110</v>
      </c>
      <c r="H105">
        <v>1</v>
      </c>
    </row>
    <row r="106" spans="1:8" x14ac:dyDescent="0.25">
      <c r="A106">
        <v>289</v>
      </c>
      <c r="B106">
        <v>1291</v>
      </c>
      <c r="C106">
        <v>2</v>
      </c>
      <c r="D106" s="2">
        <f ca="1">DATE(YEAR(TODAY())-4,3,10)</f>
        <v>43900</v>
      </c>
      <c r="E106">
        <v>7</v>
      </c>
      <c r="F106" s="2">
        <f t="shared" ca="1" si="1"/>
        <v>43907</v>
      </c>
      <c r="G106" t="s">
        <v>111</v>
      </c>
      <c r="H106">
        <v>1</v>
      </c>
    </row>
    <row r="107" spans="1:8" x14ac:dyDescent="0.25">
      <c r="A107">
        <v>1874</v>
      </c>
      <c r="B107">
        <v>1343</v>
      </c>
      <c r="C107">
        <v>93</v>
      </c>
      <c r="D107" s="2">
        <f ca="1">DATE(YEAR(TODAY())-4,3,11)</f>
        <v>43901</v>
      </c>
      <c r="E107">
        <v>9</v>
      </c>
      <c r="F107" s="2">
        <f t="shared" ca="1" si="1"/>
        <v>43910</v>
      </c>
      <c r="G107" t="s">
        <v>112</v>
      </c>
      <c r="H107">
        <v>1</v>
      </c>
    </row>
    <row r="108" spans="1:8" x14ac:dyDescent="0.25">
      <c r="A108">
        <v>1934</v>
      </c>
      <c r="B108">
        <v>1252</v>
      </c>
      <c r="C108">
        <v>69</v>
      </c>
      <c r="D108" s="2">
        <f ca="1">DATE(YEAR(TODAY())-4,3,12)</f>
        <v>43902</v>
      </c>
      <c r="E108">
        <v>2</v>
      </c>
      <c r="F108" s="2">
        <f t="shared" ca="1" si="1"/>
        <v>43904</v>
      </c>
      <c r="G108" t="s">
        <v>113</v>
      </c>
      <c r="H108">
        <v>1</v>
      </c>
    </row>
    <row r="109" spans="1:8" x14ac:dyDescent="0.25">
      <c r="A109">
        <v>354</v>
      </c>
      <c r="B109">
        <v>1251</v>
      </c>
      <c r="C109">
        <v>41</v>
      </c>
      <c r="D109" s="2">
        <f ca="1">DATE(YEAR(TODAY())-4,3,14)</f>
        <v>43904</v>
      </c>
      <c r="E109">
        <v>9</v>
      </c>
      <c r="F109" s="2">
        <f t="shared" ca="1" si="1"/>
        <v>43913</v>
      </c>
      <c r="G109" t="s">
        <v>114</v>
      </c>
      <c r="H109">
        <v>2</v>
      </c>
    </row>
    <row r="110" spans="1:8" x14ac:dyDescent="0.25">
      <c r="A110">
        <v>362</v>
      </c>
      <c r="B110">
        <v>1242</v>
      </c>
      <c r="C110">
        <v>76</v>
      </c>
      <c r="D110" s="2">
        <f ca="1">DATE(YEAR(TODAY())-4,3,14)</f>
        <v>43904</v>
      </c>
      <c r="E110">
        <v>9</v>
      </c>
      <c r="F110" s="2">
        <f t="shared" ca="1" si="1"/>
        <v>43913</v>
      </c>
      <c r="G110" t="s">
        <v>115</v>
      </c>
      <c r="H110">
        <v>2</v>
      </c>
    </row>
    <row r="111" spans="1:8" x14ac:dyDescent="0.25">
      <c r="A111">
        <v>1685</v>
      </c>
      <c r="B111">
        <v>1346</v>
      </c>
      <c r="C111">
        <v>89</v>
      </c>
      <c r="D111" s="2">
        <f ca="1">DATE(YEAR(TODAY())-4,3,14)</f>
        <v>43904</v>
      </c>
      <c r="E111">
        <v>8</v>
      </c>
      <c r="F111" s="2">
        <f t="shared" ca="1" si="1"/>
        <v>43912</v>
      </c>
      <c r="G111" t="s">
        <v>116</v>
      </c>
      <c r="H111">
        <v>1</v>
      </c>
    </row>
    <row r="112" spans="1:8" x14ac:dyDescent="0.25">
      <c r="A112">
        <v>93</v>
      </c>
      <c r="B112">
        <v>1272</v>
      </c>
      <c r="C112">
        <v>7</v>
      </c>
      <c r="D112" s="2">
        <f ca="1">DATE(YEAR(TODAY())-4,3,16)</f>
        <v>43906</v>
      </c>
      <c r="E112">
        <v>4</v>
      </c>
      <c r="F112" s="2">
        <f t="shared" ca="1" si="1"/>
        <v>43910</v>
      </c>
      <c r="G112" t="s">
        <v>117</v>
      </c>
      <c r="H112">
        <v>4</v>
      </c>
    </row>
    <row r="113" spans="1:8" x14ac:dyDescent="0.25">
      <c r="A113">
        <v>1414</v>
      </c>
      <c r="B113">
        <v>1270</v>
      </c>
      <c r="C113">
        <v>69</v>
      </c>
      <c r="D113" s="2">
        <f ca="1">DATE(YEAR(TODAY())-4,3,17)</f>
        <v>43907</v>
      </c>
      <c r="E113">
        <v>6</v>
      </c>
      <c r="F113" s="2">
        <f t="shared" ca="1" si="1"/>
        <v>43913</v>
      </c>
      <c r="G113" t="s">
        <v>118</v>
      </c>
      <c r="H113">
        <v>1</v>
      </c>
    </row>
    <row r="114" spans="1:8" x14ac:dyDescent="0.25">
      <c r="A114">
        <v>232</v>
      </c>
      <c r="B114">
        <v>1381</v>
      </c>
      <c r="C114">
        <v>93</v>
      </c>
      <c r="D114" s="2">
        <f ca="1">DATE(YEAR(TODAY())-4,3,18)</f>
        <v>43908</v>
      </c>
      <c r="E114">
        <v>7</v>
      </c>
      <c r="F114" s="2">
        <f t="shared" ca="1" si="1"/>
        <v>43915</v>
      </c>
      <c r="G114" t="s">
        <v>119</v>
      </c>
      <c r="H114">
        <v>1</v>
      </c>
    </row>
    <row r="115" spans="1:8" x14ac:dyDescent="0.25">
      <c r="A115">
        <v>744</v>
      </c>
      <c r="B115">
        <v>1312</v>
      </c>
      <c r="C115">
        <v>79</v>
      </c>
      <c r="D115" s="2">
        <f ca="1">DATE(YEAR(TODAY())-4,3,19)</f>
        <v>43909</v>
      </c>
      <c r="E115">
        <v>2</v>
      </c>
      <c r="F115" s="2">
        <f t="shared" ca="1" si="1"/>
        <v>43911</v>
      </c>
      <c r="G115" t="s">
        <v>120</v>
      </c>
      <c r="H115">
        <v>4</v>
      </c>
    </row>
    <row r="116" spans="1:8" x14ac:dyDescent="0.25">
      <c r="A116">
        <v>942</v>
      </c>
      <c r="B116">
        <v>1322</v>
      </c>
      <c r="C116">
        <v>53</v>
      </c>
      <c r="D116" s="2">
        <f ca="1">DATE(YEAR(TODAY())-4,3,19)</f>
        <v>43909</v>
      </c>
      <c r="E116">
        <v>9</v>
      </c>
      <c r="F116" s="2">
        <f t="shared" ca="1" si="1"/>
        <v>43918</v>
      </c>
      <c r="G116" t="s">
        <v>121</v>
      </c>
      <c r="H116">
        <v>5</v>
      </c>
    </row>
    <row r="117" spans="1:8" x14ac:dyDescent="0.25">
      <c r="A117">
        <v>648</v>
      </c>
      <c r="B117">
        <v>1267</v>
      </c>
      <c r="C117">
        <v>94</v>
      </c>
      <c r="D117" s="2">
        <f ca="1">DATE(YEAR(TODAY())-4,3,20)</f>
        <v>43910</v>
      </c>
      <c r="E117">
        <v>9</v>
      </c>
      <c r="F117" s="2">
        <f t="shared" ca="1" si="1"/>
        <v>43919</v>
      </c>
      <c r="G117" t="s">
        <v>122</v>
      </c>
      <c r="H117">
        <v>4</v>
      </c>
    </row>
    <row r="118" spans="1:8" x14ac:dyDescent="0.25">
      <c r="A118">
        <v>1437</v>
      </c>
      <c r="B118">
        <v>1270</v>
      </c>
      <c r="C118">
        <v>14</v>
      </c>
      <c r="D118" s="2">
        <f ca="1">DATE(YEAR(TODAY())-4,3,21)</f>
        <v>43911</v>
      </c>
      <c r="E118">
        <v>7</v>
      </c>
      <c r="F118" s="2">
        <f t="shared" ca="1" si="1"/>
        <v>43918</v>
      </c>
      <c r="G118" t="s">
        <v>123</v>
      </c>
      <c r="H118">
        <v>1</v>
      </c>
    </row>
    <row r="119" spans="1:8" x14ac:dyDescent="0.25">
      <c r="A119">
        <v>991</v>
      </c>
      <c r="B119">
        <v>1279</v>
      </c>
      <c r="C119">
        <v>71</v>
      </c>
      <c r="D119" s="2">
        <f ca="1">DATE(YEAR(TODAY())-4,3,21)</f>
        <v>43911</v>
      </c>
      <c r="E119">
        <v>3</v>
      </c>
      <c r="F119" s="2">
        <f t="shared" ca="1" si="1"/>
        <v>43914</v>
      </c>
      <c r="G119" t="s">
        <v>124</v>
      </c>
      <c r="H119">
        <v>4</v>
      </c>
    </row>
    <row r="120" spans="1:8" x14ac:dyDescent="0.25">
      <c r="A120">
        <v>1257</v>
      </c>
      <c r="B120">
        <v>1343</v>
      </c>
      <c r="C120">
        <v>59</v>
      </c>
      <c r="D120" s="2">
        <f ca="1">DATE(YEAR(TODAY())-4,3,21)</f>
        <v>43911</v>
      </c>
      <c r="E120">
        <v>4</v>
      </c>
      <c r="F120" s="2">
        <f t="shared" ca="1" si="1"/>
        <v>43915</v>
      </c>
      <c r="G120" t="s">
        <v>125</v>
      </c>
      <c r="H120">
        <v>5</v>
      </c>
    </row>
    <row r="121" spans="1:8" x14ac:dyDescent="0.25">
      <c r="A121">
        <v>775</v>
      </c>
      <c r="B121">
        <v>1243</v>
      </c>
      <c r="C121">
        <v>32</v>
      </c>
      <c r="D121" s="2">
        <f ca="1">DATE(YEAR(TODAY())-4,3,21)</f>
        <v>43911</v>
      </c>
      <c r="E121">
        <v>4</v>
      </c>
      <c r="F121" s="2">
        <f t="shared" ca="1" si="1"/>
        <v>43915</v>
      </c>
      <c r="G121" t="s">
        <v>126</v>
      </c>
      <c r="H121">
        <v>4</v>
      </c>
    </row>
    <row r="122" spans="1:8" x14ac:dyDescent="0.25">
      <c r="A122">
        <v>185</v>
      </c>
      <c r="B122">
        <v>1234</v>
      </c>
      <c r="C122">
        <v>35</v>
      </c>
      <c r="D122" s="2">
        <f ca="1">DATE(YEAR(TODAY())-4,3,21)</f>
        <v>43911</v>
      </c>
      <c r="E122">
        <v>5</v>
      </c>
      <c r="F122" s="2">
        <f t="shared" ca="1" si="1"/>
        <v>43916</v>
      </c>
      <c r="G122" t="s">
        <v>127</v>
      </c>
      <c r="H122">
        <v>1</v>
      </c>
    </row>
    <row r="123" spans="1:8" x14ac:dyDescent="0.25">
      <c r="A123">
        <v>544</v>
      </c>
      <c r="B123">
        <v>1243</v>
      </c>
      <c r="C123">
        <v>44</v>
      </c>
      <c r="D123" s="2">
        <f ca="1">DATE(YEAR(TODAY())-4,3,22)</f>
        <v>43912</v>
      </c>
      <c r="E123">
        <v>6</v>
      </c>
      <c r="F123" s="2">
        <f t="shared" ca="1" si="1"/>
        <v>43918</v>
      </c>
      <c r="G123" t="s">
        <v>128</v>
      </c>
      <c r="H123">
        <v>4</v>
      </c>
    </row>
    <row r="124" spans="1:8" x14ac:dyDescent="0.25">
      <c r="A124">
        <v>43</v>
      </c>
      <c r="B124">
        <v>1319</v>
      </c>
      <c r="C124">
        <v>42</v>
      </c>
      <c r="D124" s="2">
        <f ca="1">DATE(YEAR(TODAY())-4,3,22)</f>
        <v>43912</v>
      </c>
      <c r="E124">
        <v>7</v>
      </c>
      <c r="F124" s="2">
        <f t="shared" ca="1" si="1"/>
        <v>43919</v>
      </c>
      <c r="G124" t="s">
        <v>129</v>
      </c>
      <c r="H124">
        <v>4</v>
      </c>
    </row>
    <row r="125" spans="1:8" x14ac:dyDescent="0.25">
      <c r="A125">
        <v>1865</v>
      </c>
      <c r="B125">
        <v>1352</v>
      </c>
      <c r="C125">
        <v>23</v>
      </c>
      <c r="D125" s="2">
        <f ca="1">DATE(YEAR(TODAY())-4,3,23)</f>
        <v>43913</v>
      </c>
      <c r="E125">
        <v>6</v>
      </c>
      <c r="F125" s="2">
        <f t="shared" ca="1" si="1"/>
        <v>43919</v>
      </c>
      <c r="G125" t="s">
        <v>130</v>
      </c>
      <c r="H125">
        <v>4</v>
      </c>
    </row>
    <row r="126" spans="1:8" x14ac:dyDescent="0.25">
      <c r="A126">
        <v>1477</v>
      </c>
      <c r="B126">
        <v>1369</v>
      </c>
      <c r="C126">
        <v>8</v>
      </c>
      <c r="D126" s="2">
        <f ca="1">DATE(YEAR(TODAY())-4,3,23)</f>
        <v>43913</v>
      </c>
      <c r="E126">
        <v>2</v>
      </c>
      <c r="F126" s="2">
        <f t="shared" ca="1" si="1"/>
        <v>43915</v>
      </c>
      <c r="G126" t="s">
        <v>131</v>
      </c>
      <c r="H126">
        <v>1</v>
      </c>
    </row>
    <row r="127" spans="1:8" x14ac:dyDescent="0.25">
      <c r="A127">
        <v>1882</v>
      </c>
      <c r="B127">
        <v>1297</v>
      </c>
      <c r="C127">
        <v>91</v>
      </c>
      <c r="D127" s="2">
        <f ca="1">DATE(YEAR(TODAY())-4,3,23)</f>
        <v>43913</v>
      </c>
      <c r="E127">
        <v>9</v>
      </c>
      <c r="F127" s="2">
        <f t="shared" ca="1" si="1"/>
        <v>43922</v>
      </c>
      <c r="G127" t="s">
        <v>132</v>
      </c>
      <c r="H127">
        <v>2</v>
      </c>
    </row>
    <row r="128" spans="1:8" x14ac:dyDescent="0.25">
      <c r="A128">
        <v>1038</v>
      </c>
      <c r="B128">
        <v>1322</v>
      </c>
      <c r="C128">
        <v>63</v>
      </c>
      <c r="D128" s="2">
        <f ca="1">DATE(YEAR(TODAY())-4,3,24)</f>
        <v>43914</v>
      </c>
      <c r="E128">
        <v>4</v>
      </c>
      <c r="F128" s="2">
        <f t="shared" ca="1" si="1"/>
        <v>43918</v>
      </c>
      <c r="G128" t="s">
        <v>133</v>
      </c>
      <c r="H128">
        <v>4</v>
      </c>
    </row>
    <row r="129" spans="1:8" x14ac:dyDescent="0.25">
      <c r="A129">
        <v>1177</v>
      </c>
      <c r="B129">
        <v>1376</v>
      </c>
      <c r="C129">
        <v>89</v>
      </c>
      <c r="D129" s="2">
        <f ca="1">DATE(YEAR(TODAY())-4,3,24)</f>
        <v>43914</v>
      </c>
      <c r="E129">
        <v>1</v>
      </c>
      <c r="F129" s="2">
        <f t="shared" ca="1" si="1"/>
        <v>43915</v>
      </c>
      <c r="G129" t="s">
        <v>134</v>
      </c>
      <c r="H129">
        <v>4</v>
      </c>
    </row>
    <row r="130" spans="1:8" x14ac:dyDescent="0.25">
      <c r="A130">
        <v>549</v>
      </c>
      <c r="B130">
        <v>1321</v>
      </c>
      <c r="C130">
        <v>94</v>
      </c>
      <c r="D130" s="2">
        <f ca="1">DATE(YEAR(TODAY())-4,3,25)</f>
        <v>43915</v>
      </c>
      <c r="E130">
        <v>9</v>
      </c>
      <c r="F130" s="2">
        <f t="shared" ca="1" si="1"/>
        <v>43924</v>
      </c>
      <c r="G130" t="s">
        <v>135</v>
      </c>
      <c r="H130">
        <v>4</v>
      </c>
    </row>
    <row r="131" spans="1:8" x14ac:dyDescent="0.25">
      <c r="A131">
        <v>1391</v>
      </c>
      <c r="B131">
        <v>1380</v>
      </c>
      <c r="C131">
        <v>36</v>
      </c>
      <c r="D131" s="2">
        <f ca="1">DATE(YEAR(TODAY())-4,3,26)</f>
        <v>43916</v>
      </c>
      <c r="E131">
        <v>6</v>
      </c>
      <c r="F131" s="2">
        <f t="shared" ca="1" si="1"/>
        <v>43922</v>
      </c>
      <c r="G131" t="s">
        <v>136</v>
      </c>
      <c r="H131">
        <v>4</v>
      </c>
    </row>
    <row r="132" spans="1:8" x14ac:dyDescent="0.25">
      <c r="A132">
        <v>1214</v>
      </c>
      <c r="B132">
        <v>1263</v>
      </c>
      <c r="C132">
        <v>87</v>
      </c>
      <c r="D132" s="2">
        <f ca="1">DATE(YEAR(TODAY())-4,3,27)</f>
        <v>43917</v>
      </c>
      <c r="E132">
        <v>8</v>
      </c>
      <c r="F132" s="2">
        <f t="shared" ref="F132:F195" ca="1" si="3">D132+E132</f>
        <v>43925</v>
      </c>
      <c r="G132" t="s">
        <v>137</v>
      </c>
      <c r="H132">
        <v>1</v>
      </c>
    </row>
    <row r="133" spans="1:8" x14ac:dyDescent="0.25">
      <c r="A133">
        <v>1321</v>
      </c>
      <c r="B133">
        <v>1319</v>
      </c>
      <c r="C133">
        <v>88</v>
      </c>
      <c r="D133" s="2">
        <f ca="1">DATE(YEAR(TODAY())-4,3,28)</f>
        <v>43918</v>
      </c>
      <c r="E133">
        <v>2</v>
      </c>
      <c r="F133" s="2">
        <f t="shared" ca="1" si="3"/>
        <v>43920</v>
      </c>
      <c r="G133" t="s">
        <v>138</v>
      </c>
      <c r="H133">
        <v>2</v>
      </c>
    </row>
    <row r="134" spans="1:8" x14ac:dyDescent="0.25">
      <c r="A134">
        <v>1961</v>
      </c>
      <c r="B134">
        <v>1257</v>
      </c>
      <c r="C134">
        <v>57</v>
      </c>
      <c r="D134" s="2">
        <f ca="1">DATE(YEAR(TODAY())-4,3,29)</f>
        <v>43919</v>
      </c>
      <c r="E134">
        <v>10</v>
      </c>
      <c r="F134" s="2">
        <f t="shared" ca="1" si="3"/>
        <v>43929</v>
      </c>
      <c r="G134" t="s">
        <v>139</v>
      </c>
      <c r="H134">
        <v>2</v>
      </c>
    </row>
    <row r="135" spans="1:8" x14ac:dyDescent="0.25">
      <c r="A135">
        <v>1880</v>
      </c>
      <c r="B135">
        <v>1361</v>
      </c>
      <c r="C135">
        <v>81</v>
      </c>
      <c r="D135" s="2">
        <f ca="1">DATE(YEAR(TODAY())-4,3,29)</f>
        <v>43919</v>
      </c>
      <c r="E135">
        <v>7</v>
      </c>
      <c r="F135" s="2">
        <f t="shared" ca="1" si="3"/>
        <v>43926</v>
      </c>
      <c r="G135" t="s">
        <v>140</v>
      </c>
      <c r="H135">
        <v>5</v>
      </c>
    </row>
    <row r="136" spans="1:8" x14ac:dyDescent="0.25">
      <c r="A136">
        <v>1738</v>
      </c>
      <c r="B136">
        <v>1253</v>
      </c>
      <c r="C136">
        <v>5</v>
      </c>
      <c r="D136" s="2">
        <f ca="1">DATE(YEAR(TODAY())-4,3,30)</f>
        <v>43920</v>
      </c>
      <c r="E136">
        <v>3</v>
      </c>
      <c r="F136" s="2">
        <f t="shared" ca="1" si="3"/>
        <v>43923</v>
      </c>
      <c r="G136" t="s">
        <v>141</v>
      </c>
      <c r="H136">
        <v>2</v>
      </c>
    </row>
    <row r="137" spans="1:8" x14ac:dyDescent="0.25">
      <c r="A137">
        <v>56</v>
      </c>
      <c r="B137">
        <v>1380</v>
      </c>
      <c r="C137">
        <v>96</v>
      </c>
      <c r="D137" s="2">
        <f ca="1">DATE(YEAR(TODAY())-4,3,30)</f>
        <v>43920</v>
      </c>
      <c r="E137">
        <v>8</v>
      </c>
      <c r="F137" s="2">
        <f t="shared" ca="1" si="3"/>
        <v>43928</v>
      </c>
      <c r="G137" t="s">
        <v>142</v>
      </c>
      <c r="H137">
        <v>2</v>
      </c>
    </row>
    <row r="138" spans="1:8" x14ac:dyDescent="0.25">
      <c r="A138">
        <v>59</v>
      </c>
      <c r="B138">
        <v>1250</v>
      </c>
      <c r="C138">
        <v>79</v>
      </c>
      <c r="D138" s="2">
        <f ca="1">DATE(YEAR(TODAY())-4,3,31)</f>
        <v>43921</v>
      </c>
      <c r="E138">
        <v>6</v>
      </c>
      <c r="F138" s="2">
        <f t="shared" ca="1" si="3"/>
        <v>43927</v>
      </c>
      <c r="G138" t="s">
        <v>143</v>
      </c>
      <c r="H138">
        <v>1</v>
      </c>
    </row>
    <row r="139" spans="1:8" x14ac:dyDescent="0.25">
      <c r="A139">
        <v>500</v>
      </c>
      <c r="B139">
        <v>1370</v>
      </c>
      <c r="C139">
        <v>22</v>
      </c>
      <c r="D139" s="2">
        <f ca="1">DATE(YEAR(TODAY())-4,4,2)</f>
        <v>43923</v>
      </c>
      <c r="E139">
        <v>2</v>
      </c>
      <c r="F139" s="2">
        <f t="shared" ca="1" si="3"/>
        <v>43925</v>
      </c>
      <c r="G139" t="s">
        <v>144</v>
      </c>
      <c r="H139">
        <v>1</v>
      </c>
    </row>
    <row r="140" spans="1:8" x14ac:dyDescent="0.25">
      <c r="A140">
        <v>783</v>
      </c>
      <c r="B140">
        <v>1361</v>
      </c>
      <c r="C140">
        <v>41</v>
      </c>
      <c r="D140" s="2">
        <f ca="1">DATE(YEAR(TODAY())-4,4,3)</f>
        <v>43924</v>
      </c>
      <c r="E140">
        <v>8</v>
      </c>
      <c r="F140" s="2">
        <f t="shared" ca="1" si="3"/>
        <v>43932</v>
      </c>
      <c r="G140" t="s">
        <v>145</v>
      </c>
      <c r="H140">
        <v>4</v>
      </c>
    </row>
    <row r="141" spans="1:8" x14ac:dyDescent="0.25">
      <c r="A141">
        <v>343</v>
      </c>
      <c r="B141">
        <v>1286</v>
      </c>
      <c r="C141">
        <v>46</v>
      </c>
      <c r="D141" s="2">
        <f ca="1">DATE(YEAR(TODAY())-4,4,4)</f>
        <v>43925</v>
      </c>
      <c r="E141">
        <v>7</v>
      </c>
      <c r="F141" s="2">
        <f t="shared" ca="1" si="3"/>
        <v>43932</v>
      </c>
      <c r="G141" t="s">
        <v>146</v>
      </c>
      <c r="H141">
        <v>5</v>
      </c>
    </row>
    <row r="142" spans="1:8" x14ac:dyDescent="0.25">
      <c r="A142">
        <v>1016</v>
      </c>
      <c r="B142">
        <v>1292</v>
      </c>
      <c r="C142">
        <v>23</v>
      </c>
      <c r="D142" s="2">
        <f ca="1">DATE(YEAR(TODAY())-4,4,4)</f>
        <v>43925</v>
      </c>
      <c r="E142">
        <v>2</v>
      </c>
      <c r="F142" s="2">
        <f t="shared" ca="1" si="3"/>
        <v>43927</v>
      </c>
      <c r="G142" t="s">
        <v>147</v>
      </c>
      <c r="H142">
        <v>2</v>
      </c>
    </row>
    <row r="143" spans="1:8" x14ac:dyDescent="0.25">
      <c r="A143">
        <v>734</v>
      </c>
      <c r="B143">
        <v>1235</v>
      </c>
      <c r="C143">
        <v>65</v>
      </c>
      <c r="D143" s="2">
        <f ca="1">DATE(YEAR(TODAY())-4,4,6)</f>
        <v>43927</v>
      </c>
      <c r="E143">
        <v>4</v>
      </c>
      <c r="F143" s="2">
        <f t="shared" ca="1" si="3"/>
        <v>43931</v>
      </c>
      <c r="G143" t="s">
        <v>148</v>
      </c>
      <c r="H143">
        <v>4</v>
      </c>
    </row>
    <row r="144" spans="1:8" x14ac:dyDescent="0.25">
      <c r="A144">
        <v>75</v>
      </c>
      <c r="B144">
        <v>1241</v>
      </c>
      <c r="C144">
        <v>55</v>
      </c>
      <c r="D144" s="2">
        <f ca="1">DATE(YEAR(TODAY())-4,4,7)</f>
        <v>43928</v>
      </c>
      <c r="E144">
        <v>8</v>
      </c>
      <c r="F144" s="2">
        <f t="shared" ca="1" si="3"/>
        <v>43936</v>
      </c>
      <c r="G144" t="s">
        <v>149</v>
      </c>
      <c r="H144">
        <v>1</v>
      </c>
    </row>
    <row r="145" spans="1:8" x14ac:dyDescent="0.25">
      <c r="A145">
        <v>845</v>
      </c>
      <c r="B145">
        <v>1353</v>
      </c>
      <c r="C145">
        <v>48</v>
      </c>
      <c r="D145" s="2">
        <f ca="1">DATE(YEAR(TODAY())-4,4,8)</f>
        <v>43929</v>
      </c>
      <c r="E145">
        <v>1</v>
      </c>
      <c r="F145" s="2">
        <f t="shared" ca="1" si="3"/>
        <v>43930</v>
      </c>
      <c r="G145" t="s">
        <v>150</v>
      </c>
      <c r="H145">
        <v>4</v>
      </c>
    </row>
    <row r="146" spans="1:8" x14ac:dyDescent="0.25">
      <c r="A146">
        <v>1755</v>
      </c>
      <c r="B146">
        <v>1307</v>
      </c>
      <c r="C146">
        <v>89</v>
      </c>
      <c r="D146" s="2">
        <f ca="1">DATE(YEAR(TODAY())-4,4,8)</f>
        <v>43929</v>
      </c>
      <c r="E146">
        <v>4</v>
      </c>
      <c r="F146" s="2">
        <f t="shared" ca="1" si="3"/>
        <v>43933</v>
      </c>
      <c r="G146" t="s">
        <v>151</v>
      </c>
      <c r="H146">
        <v>4</v>
      </c>
    </row>
    <row r="147" spans="1:8" x14ac:dyDescent="0.25">
      <c r="A147">
        <v>158</v>
      </c>
      <c r="B147">
        <v>1359</v>
      </c>
      <c r="C147">
        <v>59</v>
      </c>
      <c r="D147" s="2">
        <f ca="1">DATE(YEAR(TODAY())-4,4,8)</f>
        <v>43929</v>
      </c>
      <c r="E147">
        <v>10</v>
      </c>
      <c r="F147" s="2">
        <f t="shared" ca="1" si="3"/>
        <v>43939</v>
      </c>
      <c r="G147" t="s">
        <v>152</v>
      </c>
      <c r="H147">
        <v>4</v>
      </c>
    </row>
    <row r="148" spans="1:8" x14ac:dyDescent="0.25">
      <c r="A148">
        <v>982</v>
      </c>
      <c r="B148">
        <v>1279</v>
      </c>
      <c r="C148">
        <v>93</v>
      </c>
      <c r="D148" s="2">
        <f ca="1">DATE(YEAR(TODAY())-4,4,9)</f>
        <v>43930</v>
      </c>
      <c r="E148">
        <v>9</v>
      </c>
      <c r="F148" s="2">
        <f t="shared" ca="1" si="3"/>
        <v>43939</v>
      </c>
      <c r="G148" t="s">
        <v>153</v>
      </c>
      <c r="H148">
        <v>4</v>
      </c>
    </row>
    <row r="149" spans="1:8" x14ac:dyDescent="0.25">
      <c r="A149">
        <v>1894</v>
      </c>
      <c r="B149">
        <v>1249</v>
      </c>
      <c r="C149">
        <v>83</v>
      </c>
      <c r="D149" s="2">
        <f ca="1">DATE(YEAR(TODAY())-4,4,9)</f>
        <v>43930</v>
      </c>
      <c r="E149">
        <v>5</v>
      </c>
      <c r="F149" s="2">
        <f t="shared" ca="1" si="3"/>
        <v>43935</v>
      </c>
      <c r="G149" t="s">
        <v>154</v>
      </c>
      <c r="H149">
        <v>4</v>
      </c>
    </row>
    <row r="150" spans="1:8" x14ac:dyDescent="0.25">
      <c r="A150">
        <v>890</v>
      </c>
      <c r="B150">
        <v>1343</v>
      </c>
      <c r="C150">
        <v>63</v>
      </c>
      <c r="D150" s="2">
        <f ca="1">DATE(YEAR(TODAY())-4,4,10)</f>
        <v>43931</v>
      </c>
      <c r="E150">
        <v>3</v>
      </c>
      <c r="F150" s="2">
        <f t="shared" ca="1" si="3"/>
        <v>43934</v>
      </c>
      <c r="G150" t="s">
        <v>155</v>
      </c>
      <c r="H150">
        <v>4</v>
      </c>
    </row>
    <row r="151" spans="1:8" x14ac:dyDescent="0.25">
      <c r="A151">
        <v>1317</v>
      </c>
      <c r="B151">
        <v>1337</v>
      </c>
      <c r="C151">
        <v>35</v>
      </c>
      <c r="D151" s="2">
        <f ca="1">DATE(YEAR(TODAY())-4,4,11)</f>
        <v>43932</v>
      </c>
      <c r="E151">
        <v>8</v>
      </c>
      <c r="F151" s="2">
        <f t="shared" ca="1" si="3"/>
        <v>43940</v>
      </c>
      <c r="G151" t="s">
        <v>156</v>
      </c>
      <c r="H151">
        <v>4</v>
      </c>
    </row>
    <row r="152" spans="1:8" x14ac:dyDescent="0.25">
      <c r="A152">
        <v>798</v>
      </c>
      <c r="B152">
        <v>1260</v>
      </c>
      <c r="C152">
        <v>99</v>
      </c>
      <c r="D152" s="2">
        <f ca="1">DATE(YEAR(TODAY())-4,4,11)</f>
        <v>43932</v>
      </c>
      <c r="E152">
        <v>10</v>
      </c>
      <c r="F152" s="2">
        <f t="shared" ca="1" si="3"/>
        <v>43942</v>
      </c>
      <c r="G152" t="s">
        <v>157</v>
      </c>
      <c r="H152">
        <v>4</v>
      </c>
    </row>
    <row r="153" spans="1:8" x14ac:dyDescent="0.25">
      <c r="A153">
        <v>301</v>
      </c>
      <c r="B153">
        <v>1365</v>
      </c>
      <c r="C153">
        <v>59</v>
      </c>
      <c r="D153" s="2">
        <f ca="1">DATE(YEAR(TODAY())-4,4,12)</f>
        <v>43933</v>
      </c>
      <c r="E153">
        <v>5</v>
      </c>
      <c r="F153" s="2">
        <f t="shared" ca="1" si="3"/>
        <v>43938</v>
      </c>
      <c r="G153" t="s">
        <v>158</v>
      </c>
      <c r="H153">
        <v>1</v>
      </c>
    </row>
    <row r="154" spans="1:8" x14ac:dyDescent="0.25">
      <c r="A154">
        <v>28</v>
      </c>
      <c r="B154">
        <v>1323</v>
      </c>
      <c r="C154">
        <v>47</v>
      </c>
      <c r="D154" s="2">
        <f ca="1">DATE(YEAR(TODAY())-4,4,12)</f>
        <v>43933</v>
      </c>
      <c r="E154">
        <v>1</v>
      </c>
      <c r="F154" s="2">
        <f t="shared" ca="1" si="3"/>
        <v>43934</v>
      </c>
      <c r="G154" t="s">
        <v>159</v>
      </c>
      <c r="H154">
        <v>1</v>
      </c>
    </row>
    <row r="155" spans="1:8" x14ac:dyDescent="0.25">
      <c r="A155">
        <v>1298</v>
      </c>
      <c r="B155">
        <v>1351</v>
      </c>
      <c r="C155">
        <v>39</v>
      </c>
      <c r="D155" s="2">
        <f ca="1">DATE(YEAR(TODAY())-4,4,14)</f>
        <v>43935</v>
      </c>
      <c r="E155">
        <v>8</v>
      </c>
      <c r="F155" s="2">
        <f t="shared" ca="1" si="3"/>
        <v>43943</v>
      </c>
      <c r="G155" t="s">
        <v>160</v>
      </c>
      <c r="H155">
        <v>1</v>
      </c>
    </row>
    <row r="156" spans="1:8" x14ac:dyDescent="0.25">
      <c r="A156">
        <v>668</v>
      </c>
      <c r="B156">
        <v>1387</v>
      </c>
      <c r="C156">
        <v>16</v>
      </c>
      <c r="D156" s="2">
        <f ca="1">DATE(YEAR(TODAY())-4,4,15)</f>
        <v>43936</v>
      </c>
      <c r="E156">
        <v>4</v>
      </c>
      <c r="F156" s="2">
        <f t="shared" ca="1" si="3"/>
        <v>43940</v>
      </c>
      <c r="G156" t="s">
        <v>161</v>
      </c>
      <c r="H156">
        <v>1</v>
      </c>
    </row>
    <row r="157" spans="1:8" x14ac:dyDescent="0.25">
      <c r="A157">
        <v>1546</v>
      </c>
      <c r="B157">
        <v>1389</v>
      </c>
      <c r="C157">
        <v>36</v>
      </c>
      <c r="D157" s="2">
        <f ca="1">DATE(YEAR(TODAY())-4,4,18)</f>
        <v>43939</v>
      </c>
      <c r="E157">
        <v>1</v>
      </c>
      <c r="F157" s="2">
        <f t="shared" ca="1" si="3"/>
        <v>43940</v>
      </c>
      <c r="G157" t="s">
        <v>162</v>
      </c>
      <c r="H157">
        <v>4</v>
      </c>
    </row>
    <row r="158" spans="1:8" x14ac:dyDescent="0.25">
      <c r="A158">
        <v>599</v>
      </c>
      <c r="B158">
        <v>1372</v>
      </c>
      <c r="C158">
        <v>1</v>
      </c>
      <c r="D158" s="2">
        <f ca="1">DATE(YEAR(TODAY())-4,4,20)</f>
        <v>43941</v>
      </c>
      <c r="E158">
        <v>7</v>
      </c>
      <c r="F158" s="2">
        <f t="shared" ca="1" si="3"/>
        <v>43948</v>
      </c>
      <c r="G158" t="s">
        <v>163</v>
      </c>
      <c r="H158">
        <v>4</v>
      </c>
    </row>
    <row r="159" spans="1:8" x14ac:dyDescent="0.25">
      <c r="A159">
        <v>914</v>
      </c>
      <c r="B159">
        <v>1301</v>
      </c>
      <c r="C159">
        <v>55</v>
      </c>
      <c r="D159" s="2">
        <f ca="1">DATE(YEAR(TODAY())-4,4,21)</f>
        <v>43942</v>
      </c>
      <c r="E159">
        <v>10</v>
      </c>
      <c r="F159" s="2">
        <f t="shared" ca="1" si="3"/>
        <v>43952</v>
      </c>
      <c r="G159" t="s">
        <v>164</v>
      </c>
      <c r="H159">
        <v>1</v>
      </c>
    </row>
    <row r="160" spans="1:8" x14ac:dyDescent="0.25">
      <c r="A160">
        <v>1057</v>
      </c>
      <c r="B160">
        <v>1329</v>
      </c>
      <c r="C160">
        <v>80</v>
      </c>
      <c r="D160" s="2">
        <f ca="1">DATE(YEAR(TODAY())-4,4,22)</f>
        <v>43943</v>
      </c>
      <c r="E160">
        <v>9</v>
      </c>
      <c r="F160" s="2">
        <f t="shared" ca="1" si="3"/>
        <v>43952</v>
      </c>
      <c r="G160" t="s">
        <v>165</v>
      </c>
      <c r="H160">
        <v>4</v>
      </c>
    </row>
    <row r="161" spans="1:8" x14ac:dyDescent="0.25">
      <c r="A161">
        <v>979</v>
      </c>
      <c r="B161">
        <v>1296</v>
      </c>
      <c r="C161">
        <v>49</v>
      </c>
      <c r="D161" s="2">
        <f ca="1">DATE(YEAR(TODAY())-4,4,22)</f>
        <v>43943</v>
      </c>
      <c r="E161">
        <v>6</v>
      </c>
      <c r="F161" s="2">
        <f t="shared" ca="1" si="3"/>
        <v>43949</v>
      </c>
      <c r="G161" t="s">
        <v>166</v>
      </c>
      <c r="H161">
        <v>5</v>
      </c>
    </row>
    <row r="162" spans="1:8" x14ac:dyDescent="0.25">
      <c r="A162">
        <v>974</v>
      </c>
      <c r="B162">
        <v>1241</v>
      </c>
      <c r="C162">
        <v>97</v>
      </c>
      <c r="D162" s="2">
        <f ca="1">DATE(YEAR(TODAY())-4,4,22)</f>
        <v>43943</v>
      </c>
      <c r="E162">
        <v>6</v>
      </c>
      <c r="F162" s="2">
        <f t="shared" ca="1" si="3"/>
        <v>43949</v>
      </c>
      <c r="G162" t="s">
        <v>167</v>
      </c>
      <c r="H162">
        <v>1</v>
      </c>
    </row>
    <row r="163" spans="1:8" x14ac:dyDescent="0.25">
      <c r="A163">
        <v>1367</v>
      </c>
      <c r="B163">
        <v>1287</v>
      </c>
      <c r="C163">
        <v>91</v>
      </c>
      <c r="D163" s="2">
        <f ca="1">DATE(YEAR(TODAY())-4,4,23)</f>
        <v>43944</v>
      </c>
      <c r="E163">
        <v>8</v>
      </c>
      <c r="F163" s="2">
        <f t="shared" ca="1" si="3"/>
        <v>43952</v>
      </c>
      <c r="G163" t="s">
        <v>168</v>
      </c>
      <c r="H163">
        <v>4</v>
      </c>
    </row>
    <row r="164" spans="1:8" x14ac:dyDescent="0.25">
      <c r="A164">
        <v>1692</v>
      </c>
      <c r="B164">
        <v>1273</v>
      </c>
      <c r="C164">
        <v>88</v>
      </c>
      <c r="D164" s="2">
        <f ca="1">DATE(YEAR(TODAY())-4,4,24)</f>
        <v>43945</v>
      </c>
      <c r="E164">
        <v>4</v>
      </c>
      <c r="F164" s="2">
        <f t="shared" ca="1" si="3"/>
        <v>43949</v>
      </c>
      <c r="G164" t="s">
        <v>169</v>
      </c>
      <c r="H164">
        <v>1</v>
      </c>
    </row>
    <row r="165" spans="1:8" x14ac:dyDescent="0.25">
      <c r="A165">
        <v>571</v>
      </c>
      <c r="B165">
        <v>1293</v>
      </c>
      <c r="C165">
        <v>24</v>
      </c>
      <c r="D165" s="2">
        <f ca="1">DATE(YEAR(TODAY())-4,4,26)</f>
        <v>43947</v>
      </c>
      <c r="E165">
        <v>9</v>
      </c>
      <c r="F165" s="2">
        <f t="shared" ca="1" si="3"/>
        <v>43956</v>
      </c>
      <c r="G165" t="s">
        <v>170</v>
      </c>
      <c r="H165">
        <v>4</v>
      </c>
    </row>
    <row r="166" spans="1:8" x14ac:dyDescent="0.25">
      <c r="A166">
        <v>1767</v>
      </c>
      <c r="B166">
        <v>1381</v>
      </c>
      <c r="C166">
        <v>91</v>
      </c>
      <c r="D166" s="2">
        <f ca="1">DATE(YEAR(TODAY())-4,4,26)</f>
        <v>43947</v>
      </c>
      <c r="E166">
        <v>7</v>
      </c>
      <c r="F166" s="2">
        <f t="shared" ca="1" si="3"/>
        <v>43954</v>
      </c>
      <c r="G166" t="s">
        <v>171</v>
      </c>
      <c r="H166">
        <v>5</v>
      </c>
    </row>
    <row r="167" spans="1:8" x14ac:dyDescent="0.25">
      <c r="A167">
        <v>520</v>
      </c>
      <c r="B167">
        <v>1240</v>
      </c>
      <c r="C167">
        <v>94</v>
      </c>
      <c r="D167" s="2">
        <f ca="1">DATE(YEAR(TODAY())-4,4,26)</f>
        <v>43947</v>
      </c>
      <c r="E167">
        <v>4</v>
      </c>
      <c r="F167" s="2">
        <f t="shared" ca="1" si="3"/>
        <v>43951</v>
      </c>
      <c r="G167" t="s">
        <v>172</v>
      </c>
      <c r="H167">
        <v>4</v>
      </c>
    </row>
    <row r="168" spans="1:8" x14ac:dyDescent="0.25">
      <c r="A168">
        <v>679</v>
      </c>
      <c r="B168">
        <v>1293</v>
      </c>
      <c r="C168">
        <v>71</v>
      </c>
      <c r="D168" s="2">
        <f ca="1">DATE(YEAR(TODAY())-4,4,27)</f>
        <v>43948</v>
      </c>
      <c r="E168">
        <v>8</v>
      </c>
      <c r="F168" s="2">
        <f t="shared" ca="1" si="3"/>
        <v>43956</v>
      </c>
      <c r="G168" t="s">
        <v>173</v>
      </c>
      <c r="H168">
        <v>2</v>
      </c>
    </row>
    <row r="169" spans="1:8" x14ac:dyDescent="0.25">
      <c r="A169">
        <v>656</v>
      </c>
      <c r="B169">
        <v>1366</v>
      </c>
      <c r="C169">
        <v>6</v>
      </c>
      <c r="D169" s="2">
        <f ca="1">DATE(YEAR(TODAY())-4,4,28)</f>
        <v>43949</v>
      </c>
      <c r="E169">
        <v>10</v>
      </c>
      <c r="F169" s="2">
        <f t="shared" ca="1" si="3"/>
        <v>43959</v>
      </c>
      <c r="G169" t="s">
        <v>174</v>
      </c>
      <c r="H169">
        <v>1</v>
      </c>
    </row>
    <row r="170" spans="1:8" x14ac:dyDescent="0.25">
      <c r="A170">
        <v>1548</v>
      </c>
      <c r="B170">
        <v>1331</v>
      </c>
      <c r="C170">
        <v>49</v>
      </c>
      <c r="D170" s="2">
        <f ca="1">DATE(YEAR(TODAY())-4,4,28)</f>
        <v>43949</v>
      </c>
      <c r="E170">
        <v>6</v>
      </c>
      <c r="F170" s="2">
        <f t="shared" ca="1" si="3"/>
        <v>43955</v>
      </c>
      <c r="G170" t="s">
        <v>175</v>
      </c>
      <c r="H170">
        <v>5</v>
      </c>
    </row>
    <row r="171" spans="1:8" x14ac:dyDescent="0.25">
      <c r="A171">
        <v>1724</v>
      </c>
      <c r="B171">
        <v>1245</v>
      </c>
      <c r="C171">
        <v>96</v>
      </c>
      <c r="D171" s="2">
        <f ca="1">DATE(YEAR(TODAY())-4,4,30)</f>
        <v>43951</v>
      </c>
      <c r="E171">
        <v>2</v>
      </c>
      <c r="F171" s="2">
        <f t="shared" ca="1" si="3"/>
        <v>43953</v>
      </c>
      <c r="G171" t="s">
        <v>176</v>
      </c>
      <c r="H171">
        <v>1</v>
      </c>
    </row>
    <row r="172" spans="1:8" x14ac:dyDescent="0.25">
      <c r="A172">
        <v>1666</v>
      </c>
      <c r="B172">
        <v>1293</v>
      </c>
      <c r="C172">
        <v>80</v>
      </c>
      <c r="D172" s="2">
        <f ca="1">DATE(YEAR(TODAY())-4,5,1)</f>
        <v>43952</v>
      </c>
      <c r="E172">
        <v>9</v>
      </c>
      <c r="F172" s="2">
        <f t="shared" ca="1" si="3"/>
        <v>43961</v>
      </c>
      <c r="G172" t="s">
        <v>177</v>
      </c>
      <c r="H172">
        <v>1</v>
      </c>
    </row>
    <row r="173" spans="1:8" x14ac:dyDescent="0.25">
      <c r="A173">
        <v>91</v>
      </c>
      <c r="B173">
        <v>1269</v>
      </c>
      <c r="C173">
        <v>14</v>
      </c>
      <c r="D173" s="2">
        <f ca="1">DATE(YEAR(TODAY())-4,5,1)</f>
        <v>43952</v>
      </c>
      <c r="E173">
        <v>1</v>
      </c>
      <c r="F173" s="2">
        <f t="shared" ca="1" si="3"/>
        <v>43953</v>
      </c>
      <c r="G173" t="s">
        <v>178</v>
      </c>
      <c r="H173">
        <v>1</v>
      </c>
    </row>
    <row r="174" spans="1:8" x14ac:dyDescent="0.25">
      <c r="A174">
        <v>835</v>
      </c>
      <c r="B174">
        <v>1279</v>
      </c>
      <c r="C174">
        <v>89</v>
      </c>
      <c r="D174" s="2">
        <f ca="1">DATE(YEAR(TODAY())-4,5,3)</f>
        <v>43954</v>
      </c>
      <c r="E174">
        <v>2</v>
      </c>
      <c r="F174" s="2">
        <f t="shared" ca="1" si="3"/>
        <v>43956</v>
      </c>
      <c r="G174" t="s">
        <v>179</v>
      </c>
      <c r="H174">
        <v>4</v>
      </c>
    </row>
    <row r="175" spans="1:8" x14ac:dyDescent="0.25">
      <c r="A175">
        <v>203</v>
      </c>
      <c r="B175">
        <v>1289</v>
      </c>
      <c r="C175">
        <v>91</v>
      </c>
      <c r="D175" s="2">
        <f ca="1">DATE(YEAR(TODAY())-4,5,5)</f>
        <v>43956</v>
      </c>
      <c r="E175">
        <v>10</v>
      </c>
      <c r="F175" s="2">
        <f t="shared" ca="1" si="3"/>
        <v>43966</v>
      </c>
      <c r="G175" t="s">
        <v>180</v>
      </c>
      <c r="H175">
        <v>1</v>
      </c>
    </row>
    <row r="176" spans="1:8" x14ac:dyDescent="0.25">
      <c r="A176">
        <v>774</v>
      </c>
      <c r="B176">
        <v>1372</v>
      </c>
      <c r="C176">
        <v>57</v>
      </c>
      <c r="D176" s="2">
        <f ca="1">DATE(YEAR(TODAY())-4,5,5)</f>
        <v>43956</v>
      </c>
      <c r="E176">
        <v>8</v>
      </c>
      <c r="F176" s="2">
        <f t="shared" ca="1" si="3"/>
        <v>43964</v>
      </c>
      <c r="G176" t="s">
        <v>181</v>
      </c>
      <c r="H176">
        <v>5</v>
      </c>
    </row>
    <row r="177" spans="1:8" x14ac:dyDescent="0.25">
      <c r="A177">
        <v>926</v>
      </c>
      <c r="B177">
        <v>1291</v>
      </c>
      <c r="C177">
        <v>21</v>
      </c>
      <c r="D177" s="2">
        <f ca="1">DATE(YEAR(TODAY())-4,5,6)</f>
        <v>43957</v>
      </c>
      <c r="E177">
        <v>5</v>
      </c>
      <c r="F177" s="2">
        <f t="shared" ca="1" si="3"/>
        <v>43962</v>
      </c>
      <c r="G177" t="s">
        <v>182</v>
      </c>
      <c r="H177">
        <v>1</v>
      </c>
    </row>
    <row r="178" spans="1:8" x14ac:dyDescent="0.25">
      <c r="A178">
        <v>473</v>
      </c>
      <c r="B178">
        <v>1344</v>
      </c>
      <c r="C178">
        <v>45</v>
      </c>
      <c r="D178" s="2">
        <f ca="1">DATE(YEAR(TODAY())-4,5,6)</f>
        <v>43957</v>
      </c>
      <c r="E178">
        <v>4</v>
      </c>
      <c r="F178" s="2">
        <f t="shared" ca="1" si="3"/>
        <v>43961</v>
      </c>
      <c r="G178" t="s">
        <v>183</v>
      </c>
      <c r="H178">
        <v>2</v>
      </c>
    </row>
    <row r="179" spans="1:8" x14ac:dyDescent="0.25">
      <c r="A179">
        <v>730</v>
      </c>
      <c r="B179">
        <v>1234</v>
      </c>
      <c r="C179">
        <v>67</v>
      </c>
      <c r="D179" s="2">
        <f ca="1">DATE(YEAR(TODAY())-4,5,8)</f>
        <v>43959</v>
      </c>
      <c r="E179">
        <v>3</v>
      </c>
      <c r="F179" s="2">
        <f t="shared" ca="1" si="3"/>
        <v>43962</v>
      </c>
      <c r="G179" t="s">
        <v>184</v>
      </c>
      <c r="H179">
        <v>2</v>
      </c>
    </row>
    <row r="180" spans="1:8" x14ac:dyDescent="0.25">
      <c r="A180">
        <v>254</v>
      </c>
      <c r="B180">
        <v>1370</v>
      </c>
      <c r="C180">
        <v>66</v>
      </c>
      <c r="D180" s="2">
        <f ca="1">DATE(YEAR(TODAY())-4,5,8)</f>
        <v>43959</v>
      </c>
      <c r="E180">
        <v>1</v>
      </c>
      <c r="F180" s="2">
        <f t="shared" ca="1" si="3"/>
        <v>43960</v>
      </c>
      <c r="G180" t="s">
        <v>185</v>
      </c>
      <c r="H180">
        <v>4</v>
      </c>
    </row>
    <row r="181" spans="1:8" x14ac:dyDescent="0.25">
      <c r="A181">
        <v>360</v>
      </c>
      <c r="B181">
        <v>1342</v>
      </c>
      <c r="C181">
        <v>79</v>
      </c>
      <c r="D181" s="2">
        <f ca="1">DATE(YEAR(TODAY())-4,5,8)</f>
        <v>43959</v>
      </c>
      <c r="E181">
        <v>5</v>
      </c>
      <c r="F181" s="2">
        <f t="shared" ca="1" si="3"/>
        <v>43964</v>
      </c>
      <c r="G181" t="s">
        <v>186</v>
      </c>
      <c r="H181">
        <v>4</v>
      </c>
    </row>
    <row r="182" spans="1:8" x14ac:dyDescent="0.25">
      <c r="A182">
        <v>550</v>
      </c>
      <c r="B182">
        <v>1335</v>
      </c>
      <c r="C182">
        <v>59</v>
      </c>
      <c r="D182" s="2">
        <f ca="1">DATE(YEAR(TODAY())-4,5,9)</f>
        <v>43960</v>
      </c>
      <c r="E182">
        <v>8</v>
      </c>
      <c r="F182" s="2">
        <f t="shared" ca="1" si="3"/>
        <v>43968</v>
      </c>
      <c r="G182" t="s">
        <v>187</v>
      </c>
      <c r="H182">
        <v>4</v>
      </c>
    </row>
    <row r="183" spans="1:8" x14ac:dyDescent="0.25">
      <c r="A183">
        <v>1108</v>
      </c>
      <c r="B183">
        <v>1382</v>
      </c>
      <c r="C183">
        <v>38</v>
      </c>
      <c r="D183" s="2">
        <f ca="1">DATE(YEAR(TODAY())-4,5,10)</f>
        <v>43961</v>
      </c>
      <c r="E183">
        <v>6</v>
      </c>
      <c r="F183" s="2">
        <f t="shared" ca="1" si="3"/>
        <v>43967</v>
      </c>
      <c r="G183" t="s">
        <v>188</v>
      </c>
      <c r="H183">
        <v>4</v>
      </c>
    </row>
    <row r="184" spans="1:8" x14ac:dyDescent="0.25">
      <c r="A184">
        <v>1441</v>
      </c>
      <c r="B184">
        <v>1320</v>
      </c>
      <c r="C184">
        <v>1</v>
      </c>
      <c r="D184" s="2">
        <f ca="1">DATE(YEAR(TODAY())-4,5,10)</f>
        <v>43961</v>
      </c>
      <c r="E184">
        <v>7</v>
      </c>
      <c r="F184" s="2">
        <f t="shared" ca="1" si="3"/>
        <v>43968</v>
      </c>
      <c r="G184" t="s">
        <v>189</v>
      </c>
      <c r="H184">
        <v>1</v>
      </c>
    </row>
    <row r="185" spans="1:8" x14ac:dyDescent="0.25">
      <c r="A185">
        <v>967</v>
      </c>
      <c r="B185">
        <v>1384</v>
      </c>
      <c r="C185">
        <v>95</v>
      </c>
      <c r="D185" s="2">
        <f ca="1">DATE(YEAR(TODAY())-4,5,10)</f>
        <v>43961</v>
      </c>
      <c r="E185">
        <v>4</v>
      </c>
      <c r="F185" s="2">
        <f t="shared" ca="1" si="3"/>
        <v>43965</v>
      </c>
      <c r="G185" t="s">
        <v>190</v>
      </c>
      <c r="H185">
        <v>4</v>
      </c>
    </row>
    <row r="186" spans="1:8" x14ac:dyDescent="0.25">
      <c r="A186">
        <v>972</v>
      </c>
      <c r="B186">
        <v>1258</v>
      </c>
      <c r="C186">
        <v>83</v>
      </c>
      <c r="D186" s="2">
        <f ca="1">DATE(YEAR(TODAY())-4,5,10)</f>
        <v>43961</v>
      </c>
      <c r="E186">
        <v>10</v>
      </c>
      <c r="F186" s="2">
        <f t="shared" ca="1" si="3"/>
        <v>43971</v>
      </c>
      <c r="G186" t="s">
        <v>191</v>
      </c>
      <c r="H186">
        <v>1</v>
      </c>
    </row>
    <row r="187" spans="1:8" x14ac:dyDescent="0.25">
      <c r="A187">
        <v>1482</v>
      </c>
      <c r="B187">
        <v>1348</v>
      </c>
      <c r="C187">
        <v>37</v>
      </c>
      <c r="D187" s="2">
        <f ca="1">DATE(YEAR(TODAY())-4,5,11)</f>
        <v>43962</v>
      </c>
      <c r="E187">
        <v>2</v>
      </c>
      <c r="F187" s="2">
        <f t="shared" ca="1" si="3"/>
        <v>43964</v>
      </c>
      <c r="G187" t="s">
        <v>192</v>
      </c>
      <c r="H187">
        <v>4</v>
      </c>
    </row>
    <row r="188" spans="1:8" x14ac:dyDescent="0.25">
      <c r="A188">
        <v>348</v>
      </c>
      <c r="B188">
        <v>1283</v>
      </c>
      <c r="C188">
        <v>63</v>
      </c>
      <c r="D188" s="2">
        <f ca="1">DATE(YEAR(TODAY())-4,5,11)</f>
        <v>43962</v>
      </c>
      <c r="E188">
        <v>8</v>
      </c>
      <c r="F188" s="2">
        <f t="shared" ca="1" si="3"/>
        <v>43970</v>
      </c>
      <c r="G188" t="s">
        <v>193</v>
      </c>
      <c r="H188">
        <v>4</v>
      </c>
    </row>
    <row r="189" spans="1:8" x14ac:dyDescent="0.25">
      <c r="A189">
        <v>1898</v>
      </c>
      <c r="B189">
        <v>1327</v>
      </c>
      <c r="C189">
        <v>47</v>
      </c>
      <c r="D189" s="2">
        <f ca="1">DATE(YEAR(TODAY())-4,5,12)</f>
        <v>43963</v>
      </c>
      <c r="E189">
        <v>7</v>
      </c>
      <c r="F189" s="2">
        <f t="shared" ca="1" si="3"/>
        <v>43970</v>
      </c>
      <c r="G189" t="s">
        <v>194</v>
      </c>
      <c r="H189">
        <v>4</v>
      </c>
    </row>
    <row r="190" spans="1:8" x14ac:dyDescent="0.25">
      <c r="A190">
        <v>233</v>
      </c>
      <c r="B190">
        <v>1297</v>
      </c>
      <c r="C190">
        <v>8</v>
      </c>
      <c r="D190" s="2">
        <f ca="1">DATE(YEAR(TODAY())-4,5,13)</f>
        <v>43964</v>
      </c>
      <c r="E190">
        <v>6</v>
      </c>
      <c r="F190" s="2">
        <f t="shared" ca="1" si="3"/>
        <v>43970</v>
      </c>
      <c r="G190" t="s">
        <v>195</v>
      </c>
      <c r="H190">
        <v>2</v>
      </c>
    </row>
    <row r="191" spans="1:8" x14ac:dyDescent="0.25">
      <c r="A191">
        <v>1623</v>
      </c>
      <c r="B191">
        <v>1236</v>
      </c>
      <c r="C191">
        <v>70</v>
      </c>
      <c r="D191" s="2">
        <f ca="1">DATE(YEAR(TODAY())-4,5,13)</f>
        <v>43964</v>
      </c>
      <c r="E191">
        <v>9</v>
      </c>
      <c r="F191" s="2">
        <f t="shared" ca="1" si="3"/>
        <v>43973</v>
      </c>
      <c r="G191" t="s">
        <v>196</v>
      </c>
      <c r="H191">
        <v>2</v>
      </c>
    </row>
    <row r="192" spans="1:8" x14ac:dyDescent="0.25">
      <c r="A192">
        <v>1436</v>
      </c>
      <c r="B192">
        <v>1360</v>
      </c>
      <c r="C192">
        <v>32</v>
      </c>
      <c r="D192" s="2">
        <f ca="1">DATE(YEAR(TODAY())-4,5,13)</f>
        <v>43964</v>
      </c>
      <c r="E192">
        <v>8</v>
      </c>
      <c r="F192" s="2">
        <f t="shared" ca="1" si="3"/>
        <v>43972</v>
      </c>
      <c r="G192" t="s">
        <v>197</v>
      </c>
      <c r="H192">
        <v>4</v>
      </c>
    </row>
    <row r="193" spans="1:8" x14ac:dyDescent="0.25">
      <c r="A193">
        <v>988</v>
      </c>
      <c r="B193">
        <v>1247</v>
      </c>
      <c r="C193">
        <v>84</v>
      </c>
      <c r="D193" s="2">
        <f ca="1">DATE(YEAR(TODAY())-4,5,15)</f>
        <v>43966</v>
      </c>
      <c r="E193">
        <v>5</v>
      </c>
      <c r="F193" s="2">
        <f t="shared" ca="1" si="3"/>
        <v>43971</v>
      </c>
      <c r="G193" t="s">
        <v>198</v>
      </c>
      <c r="H193">
        <v>4</v>
      </c>
    </row>
    <row r="194" spans="1:8" x14ac:dyDescent="0.25">
      <c r="A194">
        <v>646</v>
      </c>
      <c r="B194">
        <v>1363</v>
      </c>
      <c r="C194">
        <v>1</v>
      </c>
      <c r="D194" s="2">
        <f ca="1">DATE(YEAR(TODAY())-4,5,15)</f>
        <v>43966</v>
      </c>
      <c r="E194">
        <v>8</v>
      </c>
      <c r="F194" s="2">
        <f t="shared" ca="1" si="3"/>
        <v>43974</v>
      </c>
      <c r="G194" t="s">
        <v>199</v>
      </c>
      <c r="H194">
        <v>2</v>
      </c>
    </row>
    <row r="195" spans="1:8" x14ac:dyDescent="0.25">
      <c r="A195">
        <v>821</v>
      </c>
      <c r="B195">
        <v>1296</v>
      </c>
      <c r="C195">
        <v>45</v>
      </c>
      <c r="D195" s="2">
        <f ca="1">DATE(YEAR(TODAY())-4,5,16)</f>
        <v>43967</v>
      </c>
      <c r="E195">
        <v>3</v>
      </c>
      <c r="F195" s="2">
        <f t="shared" ca="1" si="3"/>
        <v>43970</v>
      </c>
      <c r="G195" t="s">
        <v>200</v>
      </c>
      <c r="H195">
        <v>5</v>
      </c>
    </row>
    <row r="196" spans="1:8" x14ac:dyDescent="0.25">
      <c r="A196">
        <v>617</v>
      </c>
      <c r="B196">
        <v>1266</v>
      </c>
      <c r="C196">
        <v>83</v>
      </c>
      <c r="D196" s="2">
        <f ca="1">DATE(YEAR(TODAY())-4,5,16)</f>
        <v>43967</v>
      </c>
      <c r="E196">
        <v>2</v>
      </c>
      <c r="F196" s="2">
        <f t="shared" ref="F196:F259" ca="1" si="4">D196+E196</f>
        <v>43969</v>
      </c>
      <c r="G196" t="s">
        <v>201</v>
      </c>
      <c r="H196">
        <v>4</v>
      </c>
    </row>
    <row r="197" spans="1:8" x14ac:dyDescent="0.25">
      <c r="A197">
        <v>1485</v>
      </c>
      <c r="B197">
        <v>1262</v>
      </c>
      <c r="C197">
        <v>18</v>
      </c>
      <c r="D197" s="2">
        <f ca="1">DATE(YEAR(TODAY())-4,5,18)</f>
        <v>43969</v>
      </c>
      <c r="E197">
        <v>1</v>
      </c>
      <c r="F197" s="2">
        <f t="shared" ca="1" si="4"/>
        <v>43970</v>
      </c>
      <c r="G197" t="s">
        <v>202</v>
      </c>
      <c r="H197">
        <v>4</v>
      </c>
    </row>
    <row r="198" spans="1:8" x14ac:dyDescent="0.25">
      <c r="A198">
        <v>1682</v>
      </c>
      <c r="B198">
        <v>1331</v>
      </c>
      <c r="C198">
        <v>1</v>
      </c>
      <c r="D198" s="2">
        <f ca="1">DATE(YEAR(TODAY())-4,5,19)</f>
        <v>43970</v>
      </c>
      <c r="E198">
        <v>4</v>
      </c>
      <c r="F198" s="2">
        <f t="shared" ca="1" si="4"/>
        <v>43974</v>
      </c>
      <c r="G198" t="s">
        <v>203</v>
      </c>
      <c r="H198">
        <v>2</v>
      </c>
    </row>
    <row r="199" spans="1:8" x14ac:dyDescent="0.25">
      <c r="A199">
        <v>1407</v>
      </c>
      <c r="B199">
        <v>1361</v>
      </c>
      <c r="C199">
        <v>61</v>
      </c>
      <c r="D199" s="2">
        <f ca="1">DATE(YEAR(TODAY())-4,5,21)</f>
        <v>43972</v>
      </c>
      <c r="E199">
        <v>7</v>
      </c>
      <c r="F199" s="2">
        <f t="shared" ca="1" si="4"/>
        <v>43979</v>
      </c>
      <c r="G199" t="s">
        <v>204</v>
      </c>
      <c r="H199">
        <v>5</v>
      </c>
    </row>
    <row r="200" spans="1:8" x14ac:dyDescent="0.25">
      <c r="A200">
        <v>1751</v>
      </c>
      <c r="B200">
        <v>1352</v>
      </c>
      <c r="C200">
        <v>75</v>
      </c>
      <c r="D200" s="2">
        <f ca="1">DATE(YEAR(TODAY())-4,5,23)</f>
        <v>43974</v>
      </c>
      <c r="E200">
        <v>10</v>
      </c>
      <c r="F200" s="2">
        <f t="shared" ca="1" si="4"/>
        <v>43984</v>
      </c>
      <c r="G200" t="s">
        <v>205</v>
      </c>
      <c r="H200">
        <v>5</v>
      </c>
    </row>
    <row r="201" spans="1:8" x14ac:dyDescent="0.25">
      <c r="A201">
        <v>1592</v>
      </c>
      <c r="B201">
        <v>1263</v>
      </c>
      <c r="C201">
        <v>91</v>
      </c>
      <c r="D201" s="2">
        <f ca="1">DATE(YEAR(TODAY())-4,5,23)</f>
        <v>43974</v>
      </c>
      <c r="E201">
        <v>6</v>
      </c>
      <c r="F201" s="2">
        <f t="shared" ca="1" si="4"/>
        <v>43980</v>
      </c>
      <c r="G201" t="s">
        <v>206</v>
      </c>
      <c r="H201">
        <v>4</v>
      </c>
    </row>
    <row r="202" spans="1:8" x14ac:dyDescent="0.25">
      <c r="A202">
        <v>724</v>
      </c>
      <c r="B202">
        <v>1345</v>
      </c>
      <c r="C202">
        <v>28</v>
      </c>
      <c r="D202" s="2">
        <f ca="1">DATE(YEAR(TODAY())-4,5,23)</f>
        <v>43974</v>
      </c>
      <c r="E202">
        <v>1</v>
      </c>
      <c r="F202" s="2">
        <f t="shared" ca="1" si="4"/>
        <v>43975</v>
      </c>
      <c r="G202" t="s">
        <v>207</v>
      </c>
      <c r="H202">
        <v>4</v>
      </c>
    </row>
    <row r="203" spans="1:8" x14ac:dyDescent="0.25">
      <c r="A203">
        <v>1141</v>
      </c>
      <c r="B203">
        <v>1299</v>
      </c>
      <c r="C203">
        <v>61</v>
      </c>
      <c r="D203" s="2">
        <f ca="1">DATE(YEAR(TODAY())-4,5,23)</f>
        <v>43974</v>
      </c>
      <c r="E203">
        <v>10</v>
      </c>
      <c r="F203" s="2">
        <f t="shared" ca="1" si="4"/>
        <v>43984</v>
      </c>
      <c r="G203" t="s">
        <v>208</v>
      </c>
      <c r="H203">
        <v>2</v>
      </c>
    </row>
    <row r="204" spans="1:8" x14ac:dyDescent="0.25">
      <c r="A204">
        <v>1539</v>
      </c>
      <c r="B204">
        <v>1259</v>
      </c>
      <c r="C204">
        <v>40</v>
      </c>
      <c r="D204" s="2">
        <f ca="1">DATE(YEAR(TODAY())-4,5,24)</f>
        <v>43975</v>
      </c>
      <c r="E204">
        <v>2</v>
      </c>
      <c r="F204" s="2">
        <f t="shared" ca="1" si="4"/>
        <v>43977</v>
      </c>
      <c r="G204" t="s">
        <v>209</v>
      </c>
      <c r="H204">
        <v>4</v>
      </c>
    </row>
    <row r="205" spans="1:8" x14ac:dyDescent="0.25">
      <c r="A205">
        <v>1523</v>
      </c>
      <c r="B205">
        <v>1265</v>
      </c>
      <c r="C205">
        <v>39</v>
      </c>
      <c r="D205" s="2">
        <f ca="1">DATE(YEAR(TODAY())-4,5,26)</f>
        <v>43977</v>
      </c>
      <c r="E205">
        <v>3</v>
      </c>
      <c r="F205" s="2">
        <f t="shared" ca="1" si="4"/>
        <v>43980</v>
      </c>
      <c r="G205" t="s">
        <v>210</v>
      </c>
      <c r="H205">
        <v>2</v>
      </c>
    </row>
    <row r="206" spans="1:8" x14ac:dyDescent="0.25">
      <c r="A206">
        <v>995</v>
      </c>
      <c r="B206">
        <v>1275</v>
      </c>
      <c r="C206">
        <v>67</v>
      </c>
      <c r="D206" s="2">
        <f ca="1">DATE(YEAR(TODAY())-4,5,28)</f>
        <v>43979</v>
      </c>
      <c r="E206">
        <v>9</v>
      </c>
      <c r="F206" s="2">
        <f t="shared" ca="1" si="4"/>
        <v>43988</v>
      </c>
      <c r="G206" t="s">
        <v>211</v>
      </c>
      <c r="H206">
        <v>5</v>
      </c>
    </row>
    <row r="207" spans="1:8" x14ac:dyDescent="0.25">
      <c r="A207">
        <v>1537</v>
      </c>
      <c r="B207">
        <v>1303</v>
      </c>
      <c r="C207">
        <v>68</v>
      </c>
      <c r="D207" s="2">
        <f ca="1">DATE(YEAR(TODAY())-4,5,29)</f>
        <v>43980</v>
      </c>
      <c r="E207">
        <v>1</v>
      </c>
      <c r="F207" s="2">
        <f t="shared" ca="1" si="4"/>
        <v>43981</v>
      </c>
      <c r="G207" t="s">
        <v>212</v>
      </c>
      <c r="H207">
        <v>1</v>
      </c>
    </row>
    <row r="208" spans="1:8" x14ac:dyDescent="0.25">
      <c r="A208">
        <v>1913</v>
      </c>
      <c r="B208">
        <v>1363</v>
      </c>
      <c r="C208">
        <v>39</v>
      </c>
      <c r="D208" s="2">
        <f ca="1">DATE(YEAR(TODAY())-4,5,31)</f>
        <v>43982</v>
      </c>
      <c r="E208">
        <v>10</v>
      </c>
      <c r="F208" s="2">
        <f t="shared" ca="1" si="4"/>
        <v>43992</v>
      </c>
      <c r="G208" t="s">
        <v>213</v>
      </c>
      <c r="H208">
        <v>1</v>
      </c>
    </row>
    <row r="209" spans="1:8" x14ac:dyDescent="0.25">
      <c r="A209">
        <v>1427</v>
      </c>
      <c r="B209">
        <v>1277</v>
      </c>
      <c r="C209">
        <v>22</v>
      </c>
      <c r="D209" s="2">
        <f ca="1">DATE(YEAR(TODAY())-4,5,31)</f>
        <v>43982</v>
      </c>
      <c r="E209">
        <v>6</v>
      </c>
      <c r="F209" s="2">
        <f t="shared" ca="1" si="4"/>
        <v>43988</v>
      </c>
      <c r="G209" t="s">
        <v>214</v>
      </c>
      <c r="H209">
        <v>1</v>
      </c>
    </row>
    <row r="210" spans="1:8" x14ac:dyDescent="0.25">
      <c r="A210">
        <v>790</v>
      </c>
      <c r="B210">
        <v>1333</v>
      </c>
      <c r="C210">
        <v>42</v>
      </c>
      <c r="D210" s="2">
        <f ca="1">DATE(YEAR(TODAY())-4,5,31)</f>
        <v>43982</v>
      </c>
      <c r="E210">
        <v>9</v>
      </c>
      <c r="F210" s="2">
        <f t="shared" ca="1" si="4"/>
        <v>43991</v>
      </c>
      <c r="G210" t="s">
        <v>215</v>
      </c>
      <c r="H210">
        <v>5</v>
      </c>
    </row>
    <row r="211" spans="1:8" x14ac:dyDescent="0.25">
      <c r="A211">
        <v>584</v>
      </c>
      <c r="B211">
        <v>1328</v>
      </c>
      <c r="C211">
        <v>5</v>
      </c>
      <c r="D211" s="2">
        <f ca="1">DATE(YEAR(TODAY())-4,5,31)</f>
        <v>43982</v>
      </c>
      <c r="E211">
        <v>4</v>
      </c>
      <c r="F211" s="2">
        <f t="shared" ca="1" si="4"/>
        <v>43986</v>
      </c>
      <c r="G211" t="s">
        <v>216</v>
      </c>
      <c r="H211">
        <v>5</v>
      </c>
    </row>
    <row r="212" spans="1:8" x14ac:dyDescent="0.25">
      <c r="A212">
        <v>609</v>
      </c>
      <c r="B212">
        <v>1347</v>
      </c>
      <c r="C212">
        <v>85</v>
      </c>
      <c r="D212" s="2">
        <f ca="1">DATE(YEAR(TODAY())-4,6,1)</f>
        <v>43983</v>
      </c>
      <c r="E212">
        <v>8</v>
      </c>
      <c r="F212" s="2">
        <f t="shared" ca="1" si="4"/>
        <v>43991</v>
      </c>
      <c r="G212" t="s">
        <v>217</v>
      </c>
      <c r="H212">
        <v>4</v>
      </c>
    </row>
    <row r="213" spans="1:8" x14ac:dyDescent="0.25">
      <c r="A213">
        <v>1567</v>
      </c>
      <c r="B213">
        <v>1249</v>
      </c>
      <c r="C213">
        <v>36</v>
      </c>
      <c r="D213" s="2">
        <f ca="1">DATE(YEAR(TODAY())-4,6,2)</f>
        <v>43984</v>
      </c>
      <c r="E213">
        <v>6</v>
      </c>
      <c r="F213" s="2">
        <f t="shared" ca="1" si="4"/>
        <v>43990</v>
      </c>
      <c r="G213" t="s">
        <v>218</v>
      </c>
      <c r="H213">
        <v>1</v>
      </c>
    </row>
    <row r="214" spans="1:8" x14ac:dyDescent="0.25">
      <c r="A214">
        <v>885</v>
      </c>
      <c r="B214">
        <v>1274</v>
      </c>
      <c r="C214">
        <v>82</v>
      </c>
      <c r="D214" s="2">
        <f ca="1">DATE(YEAR(TODAY())-4,6,2)</f>
        <v>43984</v>
      </c>
      <c r="E214">
        <v>8</v>
      </c>
      <c r="F214" s="2">
        <f t="shared" ca="1" si="4"/>
        <v>43992</v>
      </c>
      <c r="G214" t="s">
        <v>219</v>
      </c>
      <c r="H214">
        <v>1</v>
      </c>
    </row>
    <row r="215" spans="1:8" x14ac:dyDescent="0.25">
      <c r="A215">
        <v>1240</v>
      </c>
      <c r="B215">
        <v>1236</v>
      </c>
      <c r="C215">
        <v>13</v>
      </c>
      <c r="D215" s="2">
        <f ca="1">DATE(YEAR(TODAY())-4,6,2)</f>
        <v>43984</v>
      </c>
      <c r="E215">
        <v>2</v>
      </c>
      <c r="F215" s="2">
        <f t="shared" ca="1" si="4"/>
        <v>43986</v>
      </c>
      <c r="G215" t="s">
        <v>220</v>
      </c>
      <c r="H215">
        <v>1</v>
      </c>
    </row>
    <row r="216" spans="1:8" x14ac:dyDescent="0.25">
      <c r="A216">
        <v>1311</v>
      </c>
      <c r="B216">
        <v>1268</v>
      </c>
      <c r="C216">
        <v>94</v>
      </c>
      <c r="D216" s="2">
        <f ca="1">DATE(YEAR(TODAY())-4,6,2)</f>
        <v>43984</v>
      </c>
      <c r="E216">
        <v>4</v>
      </c>
      <c r="F216" s="2">
        <f t="shared" ca="1" si="4"/>
        <v>43988</v>
      </c>
      <c r="G216" t="s">
        <v>221</v>
      </c>
      <c r="H216">
        <v>4</v>
      </c>
    </row>
    <row r="217" spans="1:8" x14ac:dyDescent="0.25">
      <c r="A217">
        <v>1201</v>
      </c>
      <c r="B217">
        <v>1289</v>
      </c>
      <c r="C217">
        <v>39</v>
      </c>
      <c r="D217" s="2">
        <f ca="1">DATE(YEAR(TODAY())-4,6,3)</f>
        <v>43985</v>
      </c>
      <c r="E217">
        <v>1</v>
      </c>
      <c r="F217" s="2">
        <f t="shared" ca="1" si="4"/>
        <v>43986</v>
      </c>
      <c r="G217" t="s">
        <v>222</v>
      </c>
      <c r="H217">
        <v>5</v>
      </c>
    </row>
    <row r="218" spans="1:8" x14ac:dyDescent="0.25">
      <c r="A218">
        <v>887</v>
      </c>
      <c r="B218">
        <v>1390</v>
      </c>
      <c r="C218">
        <v>49</v>
      </c>
      <c r="D218" s="2">
        <f ca="1">DATE(YEAR(TODAY())-4,6,3)</f>
        <v>43985</v>
      </c>
      <c r="E218">
        <v>6</v>
      </c>
      <c r="F218" s="2">
        <f t="shared" ca="1" si="4"/>
        <v>43991</v>
      </c>
      <c r="G218" t="s">
        <v>223</v>
      </c>
      <c r="H218">
        <v>1</v>
      </c>
    </row>
    <row r="219" spans="1:8" x14ac:dyDescent="0.25">
      <c r="A219">
        <v>1022</v>
      </c>
      <c r="B219">
        <v>1364</v>
      </c>
      <c r="C219">
        <v>61</v>
      </c>
      <c r="D219" s="2">
        <f ca="1">DATE(YEAR(TODAY())-4,6,3)</f>
        <v>43985</v>
      </c>
      <c r="E219">
        <v>2</v>
      </c>
      <c r="F219" s="2">
        <f t="shared" ca="1" si="4"/>
        <v>43987</v>
      </c>
      <c r="G219" t="s">
        <v>224</v>
      </c>
      <c r="H219">
        <v>1</v>
      </c>
    </row>
    <row r="220" spans="1:8" x14ac:dyDescent="0.25">
      <c r="A220">
        <v>1611</v>
      </c>
      <c r="B220">
        <v>1235</v>
      </c>
      <c r="C220">
        <v>66</v>
      </c>
      <c r="D220" s="2">
        <f ca="1">DATE(YEAR(TODAY())-4,6,7)</f>
        <v>43989</v>
      </c>
      <c r="E220">
        <v>4</v>
      </c>
      <c r="F220" s="2">
        <f t="shared" ca="1" si="4"/>
        <v>43993</v>
      </c>
      <c r="G220" t="s">
        <v>225</v>
      </c>
      <c r="H220">
        <v>1</v>
      </c>
    </row>
    <row r="221" spans="1:8" x14ac:dyDescent="0.25">
      <c r="A221">
        <v>1432</v>
      </c>
      <c r="B221">
        <v>1273</v>
      </c>
      <c r="C221">
        <v>74</v>
      </c>
      <c r="D221" s="2">
        <f ca="1">DATE(YEAR(TODAY())-4,6,7)</f>
        <v>43989</v>
      </c>
      <c r="E221">
        <v>8</v>
      </c>
      <c r="F221" s="2">
        <f t="shared" ca="1" si="4"/>
        <v>43997</v>
      </c>
      <c r="G221" t="s">
        <v>226</v>
      </c>
      <c r="H221">
        <v>1</v>
      </c>
    </row>
    <row r="222" spans="1:8" x14ac:dyDescent="0.25">
      <c r="A222">
        <v>1795</v>
      </c>
      <c r="B222">
        <v>1304</v>
      </c>
      <c r="C222">
        <v>56</v>
      </c>
      <c r="D222" s="2">
        <f ca="1">DATE(YEAR(TODAY())-4,6,8)</f>
        <v>43990</v>
      </c>
      <c r="E222">
        <v>3</v>
      </c>
      <c r="F222" s="2">
        <f t="shared" ca="1" si="4"/>
        <v>43993</v>
      </c>
      <c r="G222" t="s">
        <v>227</v>
      </c>
      <c r="H222">
        <v>1</v>
      </c>
    </row>
    <row r="223" spans="1:8" x14ac:dyDescent="0.25">
      <c r="A223">
        <v>749</v>
      </c>
      <c r="B223">
        <v>1244</v>
      </c>
      <c r="C223">
        <v>50</v>
      </c>
      <c r="D223" s="2">
        <f ca="1">DATE(YEAR(TODAY())-4,6,9)</f>
        <v>43991</v>
      </c>
      <c r="E223">
        <v>9</v>
      </c>
      <c r="F223" s="2">
        <f t="shared" ca="1" si="4"/>
        <v>44000</v>
      </c>
      <c r="G223" t="s">
        <v>228</v>
      </c>
      <c r="H223">
        <v>1</v>
      </c>
    </row>
    <row r="224" spans="1:8" x14ac:dyDescent="0.25">
      <c r="A224">
        <v>72</v>
      </c>
      <c r="B224">
        <v>1312</v>
      </c>
      <c r="C224">
        <v>76</v>
      </c>
      <c r="D224" s="2">
        <f ca="1">DATE(YEAR(TODAY())-4,6,9)</f>
        <v>43991</v>
      </c>
      <c r="E224">
        <v>5</v>
      </c>
      <c r="F224" s="2">
        <f t="shared" ca="1" si="4"/>
        <v>43996</v>
      </c>
      <c r="G224" t="s">
        <v>229</v>
      </c>
      <c r="H224">
        <v>2</v>
      </c>
    </row>
    <row r="225" spans="1:8" x14ac:dyDescent="0.25">
      <c r="A225">
        <v>87</v>
      </c>
      <c r="B225">
        <v>1271</v>
      </c>
      <c r="C225">
        <v>30</v>
      </c>
      <c r="D225" s="2">
        <f ca="1">DATE(YEAR(TODAY())-4,6,9)</f>
        <v>43991</v>
      </c>
      <c r="E225">
        <v>1</v>
      </c>
      <c r="F225" s="2">
        <f t="shared" ca="1" si="4"/>
        <v>43992</v>
      </c>
      <c r="G225" t="s">
        <v>230</v>
      </c>
      <c r="H225">
        <v>5</v>
      </c>
    </row>
    <row r="226" spans="1:8" x14ac:dyDescent="0.25">
      <c r="A226">
        <v>1303</v>
      </c>
      <c r="B226">
        <v>1328</v>
      </c>
      <c r="C226">
        <v>9</v>
      </c>
      <c r="D226" s="2">
        <f ca="1">DATE(YEAR(TODAY())-4,6,12)</f>
        <v>43994</v>
      </c>
      <c r="E226">
        <v>4</v>
      </c>
      <c r="F226" s="2">
        <f t="shared" ca="1" si="4"/>
        <v>43998</v>
      </c>
      <c r="G226" t="s">
        <v>231</v>
      </c>
      <c r="H226">
        <v>4</v>
      </c>
    </row>
    <row r="227" spans="1:8" x14ac:dyDescent="0.25">
      <c r="A227">
        <v>1043</v>
      </c>
      <c r="B227">
        <v>1234</v>
      </c>
      <c r="C227">
        <v>28</v>
      </c>
      <c r="D227" s="2">
        <f ca="1">DATE(YEAR(TODAY())-4,6,12)</f>
        <v>43994</v>
      </c>
      <c r="E227">
        <v>3</v>
      </c>
      <c r="F227" s="2">
        <f t="shared" ca="1" si="4"/>
        <v>43997</v>
      </c>
      <c r="G227" t="s">
        <v>232</v>
      </c>
      <c r="H227">
        <v>4</v>
      </c>
    </row>
    <row r="228" spans="1:8" x14ac:dyDescent="0.25">
      <c r="A228">
        <v>499</v>
      </c>
      <c r="B228">
        <v>1311</v>
      </c>
      <c r="C228">
        <v>85</v>
      </c>
      <c r="D228" s="2">
        <f ca="1">DATE(YEAR(TODAY())-4,6,13)</f>
        <v>43995</v>
      </c>
      <c r="E228">
        <v>7</v>
      </c>
      <c r="F228" s="2">
        <f t="shared" ca="1" si="4"/>
        <v>44002</v>
      </c>
      <c r="G228" t="s">
        <v>233</v>
      </c>
      <c r="H228">
        <v>4</v>
      </c>
    </row>
    <row r="229" spans="1:8" x14ac:dyDescent="0.25">
      <c r="A229">
        <v>307</v>
      </c>
      <c r="B229">
        <v>1322</v>
      </c>
      <c r="C229">
        <v>72</v>
      </c>
      <c r="D229" s="2">
        <f ca="1">DATE(YEAR(TODAY())-4,6,13)</f>
        <v>43995</v>
      </c>
      <c r="E229">
        <v>5</v>
      </c>
      <c r="F229" s="2">
        <f t="shared" ca="1" si="4"/>
        <v>44000</v>
      </c>
      <c r="G229" t="s">
        <v>234</v>
      </c>
      <c r="H229">
        <v>4</v>
      </c>
    </row>
    <row r="230" spans="1:8" x14ac:dyDescent="0.25">
      <c r="A230">
        <v>1149</v>
      </c>
      <c r="B230">
        <v>1273</v>
      </c>
      <c r="C230">
        <v>79</v>
      </c>
      <c r="D230" s="2">
        <f ca="1">DATE(YEAR(TODAY())-4,6,14)</f>
        <v>43996</v>
      </c>
      <c r="E230">
        <v>9</v>
      </c>
      <c r="F230" s="2">
        <f t="shared" ca="1" si="4"/>
        <v>44005</v>
      </c>
      <c r="G230" t="s">
        <v>235</v>
      </c>
      <c r="H230">
        <v>1</v>
      </c>
    </row>
    <row r="231" spans="1:8" x14ac:dyDescent="0.25">
      <c r="A231">
        <v>1219</v>
      </c>
      <c r="B231">
        <v>1268</v>
      </c>
      <c r="C231">
        <v>7</v>
      </c>
      <c r="D231" s="2">
        <f ca="1">DATE(YEAR(TODAY())-4,6,14)</f>
        <v>43996</v>
      </c>
      <c r="E231">
        <v>10</v>
      </c>
      <c r="F231" s="2">
        <f t="shared" ca="1" si="4"/>
        <v>44006</v>
      </c>
      <c r="G231" t="s">
        <v>236</v>
      </c>
      <c r="H231">
        <v>5</v>
      </c>
    </row>
    <row r="232" spans="1:8" x14ac:dyDescent="0.25">
      <c r="A232">
        <v>253</v>
      </c>
      <c r="B232">
        <v>1315</v>
      </c>
      <c r="C232">
        <v>18</v>
      </c>
      <c r="D232" s="2">
        <f ca="1">DATE(YEAR(TODAY())-4,6,14)</f>
        <v>43996</v>
      </c>
      <c r="E232">
        <v>9</v>
      </c>
      <c r="F232" s="2">
        <f t="shared" ca="1" si="4"/>
        <v>44005</v>
      </c>
      <c r="G232" t="s">
        <v>237</v>
      </c>
      <c r="H232">
        <v>4</v>
      </c>
    </row>
    <row r="233" spans="1:8" x14ac:dyDescent="0.25">
      <c r="A233">
        <v>741</v>
      </c>
      <c r="B233">
        <v>1298</v>
      </c>
      <c r="C233">
        <v>19</v>
      </c>
      <c r="D233" s="2">
        <f ca="1">DATE(YEAR(TODAY())-4,6,14)</f>
        <v>43996</v>
      </c>
      <c r="E233">
        <v>2</v>
      </c>
      <c r="F233" s="2">
        <f t="shared" ca="1" si="4"/>
        <v>43998</v>
      </c>
      <c r="G233" t="s">
        <v>238</v>
      </c>
      <c r="H233">
        <v>1</v>
      </c>
    </row>
    <row r="234" spans="1:8" x14ac:dyDescent="0.25">
      <c r="A234">
        <v>1446</v>
      </c>
      <c r="B234">
        <v>1259</v>
      </c>
      <c r="C234">
        <v>85</v>
      </c>
      <c r="D234" s="2">
        <f ca="1">DATE(YEAR(TODAY())-4,6,15)</f>
        <v>43997</v>
      </c>
      <c r="E234">
        <v>7</v>
      </c>
      <c r="F234" s="2">
        <f t="shared" ca="1" si="4"/>
        <v>44004</v>
      </c>
      <c r="G234" t="s">
        <v>239</v>
      </c>
      <c r="H234">
        <v>1</v>
      </c>
    </row>
    <row r="235" spans="1:8" x14ac:dyDescent="0.25">
      <c r="A235">
        <v>1900</v>
      </c>
      <c r="B235">
        <v>1247</v>
      </c>
      <c r="C235">
        <v>27</v>
      </c>
      <c r="D235" s="2">
        <f ca="1">DATE(YEAR(TODAY())-4,6,15)</f>
        <v>43997</v>
      </c>
      <c r="E235">
        <v>10</v>
      </c>
      <c r="F235" s="2">
        <f t="shared" ca="1" si="4"/>
        <v>44007</v>
      </c>
      <c r="G235" t="s">
        <v>240</v>
      </c>
      <c r="H235">
        <v>5</v>
      </c>
    </row>
    <row r="236" spans="1:8" x14ac:dyDescent="0.25">
      <c r="A236">
        <v>1190</v>
      </c>
      <c r="B236">
        <v>1365</v>
      </c>
      <c r="C236">
        <v>56</v>
      </c>
      <c r="D236" s="2">
        <f ca="1">DATE(YEAR(TODAY())-4,6,16)</f>
        <v>43998</v>
      </c>
      <c r="E236">
        <v>10</v>
      </c>
      <c r="F236" s="2">
        <f t="shared" ca="1" si="4"/>
        <v>44008</v>
      </c>
      <c r="G236" t="s">
        <v>241</v>
      </c>
      <c r="H236">
        <v>2</v>
      </c>
    </row>
    <row r="237" spans="1:8" x14ac:dyDescent="0.25">
      <c r="A237">
        <v>1488</v>
      </c>
      <c r="B237">
        <v>1271</v>
      </c>
      <c r="C237">
        <v>96</v>
      </c>
      <c r="D237" s="2">
        <f ca="1">DATE(YEAR(TODAY())-4,6,16)</f>
        <v>43998</v>
      </c>
      <c r="E237">
        <v>2</v>
      </c>
      <c r="F237" s="2">
        <f t="shared" ca="1" si="4"/>
        <v>44000</v>
      </c>
      <c r="G237" t="s">
        <v>220</v>
      </c>
      <c r="H237">
        <v>1</v>
      </c>
    </row>
    <row r="238" spans="1:8" x14ac:dyDescent="0.25">
      <c r="A238">
        <v>1941</v>
      </c>
      <c r="B238">
        <v>1301</v>
      </c>
      <c r="C238">
        <v>11</v>
      </c>
      <c r="D238" s="2">
        <f ca="1">DATE(YEAR(TODAY())-4,6,16)</f>
        <v>43998</v>
      </c>
      <c r="E238">
        <v>1</v>
      </c>
      <c r="F238" s="2">
        <f t="shared" ca="1" si="4"/>
        <v>43999</v>
      </c>
      <c r="G238" t="s">
        <v>242</v>
      </c>
      <c r="H238">
        <v>1</v>
      </c>
    </row>
    <row r="239" spans="1:8" x14ac:dyDescent="0.25">
      <c r="A239">
        <v>1663</v>
      </c>
      <c r="B239">
        <v>1254</v>
      </c>
      <c r="C239">
        <v>54</v>
      </c>
      <c r="D239" s="2">
        <f ca="1">DATE(YEAR(TODAY())-4,6,17)</f>
        <v>43999</v>
      </c>
      <c r="E239">
        <v>6</v>
      </c>
      <c r="F239" s="2">
        <f t="shared" ca="1" si="4"/>
        <v>44005</v>
      </c>
      <c r="G239" t="s">
        <v>243</v>
      </c>
      <c r="H239">
        <v>4</v>
      </c>
    </row>
    <row r="240" spans="1:8" x14ac:dyDescent="0.25">
      <c r="A240">
        <v>1494</v>
      </c>
      <c r="B240">
        <v>1377</v>
      </c>
      <c r="C240">
        <v>58</v>
      </c>
      <c r="D240" s="2">
        <f ca="1">DATE(YEAR(TODAY())-4,6,17)</f>
        <v>43999</v>
      </c>
      <c r="E240">
        <v>1</v>
      </c>
      <c r="F240" s="2">
        <f t="shared" ca="1" si="4"/>
        <v>44000</v>
      </c>
      <c r="G240" t="s">
        <v>244</v>
      </c>
      <c r="H240">
        <v>5</v>
      </c>
    </row>
    <row r="241" spans="1:8" x14ac:dyDescent="0.25">
      <c r="A241">
        <v>421</v>
      </c>
      <c r="B241">
        <v>1238</v>
      </c>
      <c r="C241">
        <v>20</v>
      </c>
      <c r="D241" s="2">
        <f ca="1">DATE(YEAR(TODAY())-4,6,17)</f>
        <v>43999</v>
      </c>
      <c r="E241">
        <v>3</v>
      </c>
      <c r="F241" s="2">
        <f t="shared" ca="1" si="4"/>
        <v>44002</v>
      </c>
      <c r="G241" t="s">
        <v>245</v>
      </c>
      <c r="H241">
        <v>1</v>
      </c>
    </row>
    <row r="242" spans="1:8" x14ac:dyDescent="0.25">
      <c r="A242">
        <v>236</v>
      </c>
      <c r="B242">
        <v>1332</v>
      </c>
      <c r="C242">
        <v>29</v>
      </c>
      <c r="D242" s="2">
        <f ca="1">DATE(YEAR(TODAY())-4,6,17)</f>
        <v>43999</v>
      </c>
      <c r="E242">
        <v>7</v>
      </c>
      <c r="F242" s="2">
        <f t="shared" ca="1" si="4"/>
        <v>44006</v>
      </c>
      <c r="G242" t="s">
        <v>246</v>
      </c>
      <c r="H242">
        <v>2</v>
      </c>
    </row>
    <row r="243" spans="1:8" x14ac:dyDescent="0.25">
      <c r="A243">
        <v>1787</v>
      </c>
      <c r="B243">
        <v>1254</v>
      </c>
      <c r="C243">
        <v>67</v>
      </c>
      <c r="D243" s="2">
        <f ca="1">DATE(YEAR(TODAY())-4,6,19)</f>
        <v>44001</v>
      </c>
      <c r="E243">
        <v>7</v>
      </c>
      <c r="F243" s="2">
        <f t="shared" ca="1" si="4"/>
        <v>44008</v>
      </c>
      <c r="G243" t="s">
        <v>247</v>
      </c>
      <c r="H243">
        <v>1</v>
      </c>
    </row>
    <row r="244" spans="1:8" x14ac:dyDescent="0.25">
      <c r="A244">
        <v>137</v>
      </c>
      <c r="B244">
        <v>1369</v>
      </c>
      <c r="C244">
        <v>37</v>
      </c>
      <c r="D244" s="2">
        <f ca="1">DATE(YEAR(TODAY())-4,6,19)</f>
        <v>44001</v>
      </c>
      <c r="E244">
        <v>6</v>
      </c>
      <c r="F244" s="2">
        <f t="shared" ca="1" si="4"/>
        <v>44007</v>
      </c>
      <c r="G244" t="s">
        <v>248</v>
      </c>
      <c r="H244">
        <v>4</v>
      </c>
    </row>
    <row r="245" spans="1:8" x14ac:dyDescent="0.25">
      <c r="A245">
        <v>1963</v>
      </c>
      <c r="B245">
        <v>1252</v>
      </c>
      <c r="C245">
        <v>42</v>
      </c>
      <c r="D245" s="2">
        <f ca="1">DATE(YEAR(TODAY())-4,6,20)</f>
        <v>44002</v>
      </c>
      <c r="E245">
        <v>10</v>
      </c>
      <c r="F245" s="2">
        <f t="shared" ca="1" si="4"/>
        <v>44012</v>
      </c>
      <c r="G245" t="s">
        <v>249</v>
      </c>
      <c r="H245">
        <v>5</v>
      </c>
    </row>
    <row r="246" spans="1:8" x14ac:dyDescent="0.25">
      <c r="A246">
        <v>623</v>
      </c>
      <c r="B246">
        <v>1284</v>
      </c>
      <c r="C246">
        <v>54</v>
      </c>
      <c r="D246" s="2">
        <f ca="1">DATE(YEAR(TODAY())-4,6,20)</f>
        <v>44002</v>
      </c>
      <c r="E246">
        <v>1</v>
      </c>
      <c r="F246" s="2">
        <f t="shared" ca="1" si="4"/>
        <v>44003</v>
      </c>
      <c r="G246" t="s">
        <v>250</v>
      </c>
      <c r="H246">
        <v>5</v>
      </c>
    </row>
    <row r="247" spans="1:8" x14ac:dyDescent="0.25">
      <c r="A247">
        <v>555</v>
      </c>
      <c r="B247">
        <v>1257</v>
      </c>
      <c r="C247">
        <v>48</v>
      </c>
      <c r="D247" s="2">
        <f ca="1">DATE(YEAR(TODAY())-4,6,21)</f>
        <v>44003</v>
      </c>
      <c r="E247">
        <v>10</v>
      </c>
      <c r="F247" s="2">
        <f t="shared" ca="1" si="4"/>
        <v>44013</v>
      </c>
      <c r="G247" t="s">
        <v>251</v>
      </c>
      <c r="H247">
        <v>1</v>
      </c>
    </row>
    <row r="248" spans="1:8" x14ac:dyDescent="0.25">
      <c r="A248">
        <v>958</v>
      </c>
      <c r="B248">
        <v>1311</v>
      </c>
      <c r="C248">
        <v>8</v>
      </c>
      <c r="D248" s="2">
        <f ca="1">DATE(YEAR(TODAY())-4,6,21)</f>
        <v>44003</v>
      </c>
      <c r="E248">
        <v>6</v>
      </c>
      <c r="F248" s="2">
        <f t="shared" ca="1" si="4"/>
        <v>44009</v>
      </c>
      <c r="G248" t="s">
        <v>252</v>
      </c>
      <c r="H248">
        <v>1</v>
      </c>
    </row>
    <row r="249" spans="1:8" x14ac:dyDescent="0.25">
      <c r="A249">
        <v>1136</v>
      </c>
      <c r="B249">
        <v>1240</v>
      </c>
      <c r="C249">
        <v>35</v>
      </c>
      <c r="D249" s="2">
        <f ca="1">DATE(YEAR(TODAY())-4,6,21)</f>
        <v>44003</v>
      </c>
      <c r="E249">
        <v>7</v>
      </c>
      <c r="F249" s="2">
        <f t="shared" ca="1" si="4"/>
        <v>44010</v>
      </c>
      <c r="G249" t="s">
        <v>253</v>
      </c>
      <c r="H249">
        <v>1</v>
      </c>
    </row>
    <row r="250" spans="1:8" x14ac:dyDescent="0.25">
      <c r="A250">
        <v>1192</v>
      </c>
      <c r="B250">
        <v>1240</v>
      </c>
      <c r="C250">
        <v>72</v>
      </c>
      <c r="D250" s="2">
        <f ca="1">DATE(YEAR(TODAY())-4,6,21)</f>
        <v>44003</v>
      </c>
      <c r="E250">
        <v>9</v>
      </c>
      <c r="F250" s="2">
        <f t="shared" ca="1" si="4"/>
        <v>44012</v>
      </c>
      <c r="G250" t="s">
        <v>254</v>
      </c>
      <c r="H250">
        <v>1</v>
      </c>
    </row>
    <row r="251" spans="1:8" x14ac:dyDescent="0.25">
      <c r="A251">
        <v>1919</v>
      </c>
      <c r="B251">
        <v>1340</v>
      </c>
      <c r="C251">
        <v>54</v>
      </c>
      <c r="D251" s="2">
        <f ca="1">DATE(YEAR(TODAY())-4,6,23)</f>
        <v>44005</v>
      </c>
      <c r="E251">
        <v>8</v>
      </c>
      <c r="F251" s="2">
        <f t="shared" ca="1" si="4"/>
        <v>44013</v>
      </c>
      <c r="G251" t="s">
        <v>255</v>
      </c>
      <c r="H251">
        <v>4</v>
      </c>
    </row>
    <row r="252" spans="1:8" x14ac:dyDescent="0.25">
      <c r="A252">
        <v>1068</v>
      </c>
      <c r="B252">
        <v>1288</v>
      </c>
      <c r="C252">
        <v>98</v>
      </c>
      <c r="D252" s="2">
        <f ca="1">DATE(YEAR(TODAY())-4,6,23)</f>
        <v>44005</v>
      </c>
      <c r="E252">
        <v>9</v>
      </c>
      <c r="F252" s="2">
        <f t="shared" ca="1" si="4"/>
        <v>44014</v>
      </c>
      <c r="G252" t="s">
        <v>256</v>
      </c>
      <c r="H252">
        <v>4</v>
      </c>
    </row>
    <row r="253" spans="1:8" x14ac:dyDescent="0.25">
      <c r="A253">
        <v>1271</v>
      </c>
      <c r="B253">
        <v>1375</v>
      </c>
      <c r="C253">
        <v>13</v>
      </c>
      <c r="D253" s="2">
        <f ca="1">DATE(YEAR(TODAY())-4,6,23)</f>
        <v>44005</v>
      </c>
      <c r="E253">
        <v>1</v>
      </c>
      <c r="F253" s="2">
        <f t="shared" ca="1" si="4"/>
        <v>44006</v>
      </c>
      <c r="G253" t="s">
        <v>257</v>
      </c>
      <c r="H253">
        <v>4</v>
      </c>
    </row>
    <row r="254" spans="1:8" x14ac:dyDescent="0.25">
      <c r="A254">
        <v>48</v>
      </c>
      <c r="B254">
        <v>1370</v>
      </c>
      <c r="C254">
        <v>45</v>
      </c>
      <c r="D254" s="2">
        <f ca="1">DATE(YEAR(TODAY())-4,6,26)</f>
        <v>44008</v>
      </c>
      <c r="E254">
        <v>9</v>
      </c>
      <c r="F254" s="2">
        <f t="shared" ca="1" si="4"/>
        <v>44017</v>
      </c>
      <c r="G254" t="s">
        <v>258</v>
      </c>
      <c r="H254">
        <v>2</v>
      </c>
    </row>
    <row r="255" spans="1:8" x14ac:dyDescent="0.25">
      <c r="A255">
        <v>1300</v>
      </c>
      <c r="B255">
        <v>1274</v>
      </c>
      <c r="C255">
        <v>92</v>
      </c>
      <c r="D255" s="2">
        <f ca="1">DATE(YEAR(TODAY())-4,6,26)</f>
        <v>44008</v>
      </c>
      <c r="E255">
        <v>10</v>
      </c>
      <c r="F255" s="2">
        <f t="shared" ca="1" si="4"/>
        <v>44018</v>
      </c>
      <c r="G255" t="s">
        <v>259</v>
      </c>
      <c r="H255">
        <v>5</v>
      </c>
    </row>
    <row r="256" spans="1:8" x14ac:dyDescent="0.25">
      <c r="A256">
        <v>139</v>
      </c>
      <c r="B256">
        <v>1254</v>
      </c>
      <c r="C256">
        <v>98</v>
      </c>
      <c r="D256" s="2">
        <f ca="1">DATE(YEAR(TODAY())-4,6,26)</f>
        <v>44008</v>
      </c>
      <c r="E256">
        <v>9</v>
      </c>
      <c r="F256" s="2">
        <f t="shared" ca="1" si="4"/>
        <v>44017</v>
      </c>
      <c r="G256" t="s">
        <v>260</v>
      </c>
      <c r="H256">
        <v>5</v>
      </c>
    </row>
    <row r="257" spans="1:8" x14ac:dyDescent="0.25">
      <c r="A257">
        <v>703</v>
      </c>
      <c r="B257">
        <v>1276</v>
      </c>
      <c r="C257">
        <v>21</v>
      </c>
      <c r="D257" s="2">
        <f ca="1">DATE(YEAR(TODAY())-4,6,27)</f>
        <v>44009</v>
      </c>
      <c r="E257">
        <v>3</v>
      </c>
      <c r="F257" s="2">
        <f t="shared" ca="1" si="4"/>
        <v>44012</v>
      </c>
      <c r="G257" t="s">
        <v>261</v>
      </c>
      <c r="H257">
        <v>4</v>
      </c>
    </row>
    <row r="258" spans="1:8" x14ac:dyDescent="0.25">
      <c r="A258">
        <v>551</v>
      </c>
      <c r="B258">
        <v>1316</v>
      </c>
      <c r="C258">
        <v>34</v>
      </c>
      <c r="D258" s="2">
        <f ca="1">DATE(YEAR(TODAY())-4,6,27)</f>
        <v>44009</v>
      </c>
      <c r="E258">
        <v>9</v>
      </c>
      <c r="F258" s="2">
        <f t="shared" ca="1" si="4"/>
        <v>44018</v>
      </c>
      <c r="G258" t="s">
        <v>262</v>
      </c>
      <c r="H258">
        <v>2</v>
      </c>
    </row>
    <row r="259" spans="1:8" x14ac:dyDescent="0.25">
      <c r="A259">
        <v>1356</v>
      </c>
      <c r="B259">
        <v>1311</v>
      </c>
      <c r="C259">
        <v>12</v>
      </c>
      <c r="D259" s="2">
        <f ca="1">DATE(YEAR(TODAY())-4,6,28)</f>
        <v>44010</v>
      </c>
      <c r="E259">
        <v>8</v>
      </c>
      <c r="F259" s="2">
        <f t="shared" ca="1" si="4"/>
        <v>44018</v>
      </c>
      <c r="G259" t="s">
        <v>263</v>
      </c>
      <c r="H259">
        <v>5</v>
      </c>
    </row>
    <row r="260" spans="1:8" x14ac:dyDescent="0.25">
      <c r="A260">
        <v>591</v>
      </c>
      <c r="B260">
        <v>1305</v>
      </c>
      <c r="C260">
        <v>28</v>
      </c>
      <c r="D260" s="2">
        <f ca="1">DATE(YEAR(TODAY())-4,6,28)</f>
        <v>44010</v>
      </c>
      <c r="E260">
        <v>6</v>
      </c>
      <c r="F260" s="2">
        <f t="shared" ref="F260:F323" ca="1" si="5">D260+E260</f>
        <v>44016</v>
      </c>
      <c r="G260" t="s">
        <v>264</v>
      </c>
      <c r="H260">
        <v>4</v>
      </c>
    </row>
    <row r="261" spans="1:8" x14ac:dyDescent="0.25">
      <c r="A261">
        <v>545</v>
      </c>
      <c r="B261">
        <v>1322</v>
      </c>
      <c r="C261">
        <v>47</v>
      </c>
      <c r="D261" s="2">
        <f ca="1">DATE(YEAR(TODAY())-4,6,29)</f>
        <v>44011</v>
      </c>
      <c r="E261">
        <v>9</v>
      </c>
      <c r="F261" s="2">
        <f t="shared" ca="1" si="5"/>
        <v>44020</v>
      </c>
      <c r="G261" t="s">
        <v>265</v>
      </c>
      <c r="H261">
        <v>5</v>
      </c>
    </row>
    <row r="262" spans="1:8" x14ac:dyDescent="0.25">
      <c r="A262">
        <v>1191</v>
      </c>
      <c r="B262">
        <v>1252</v>
      </c>
      <c r="C262">
        <v>39</v>
      </c>
      <c r="D262" s="2">
        <f ca="1">DATE(YEAR(TODAY())-4,6,30)</f>
        <v>44012</v>
      </c>
      <c r="E262">
        <v>3</v>
      </c>
      <c r="F262" s="2">
        <f t="shared" ca="1" si="5"/>
        <v>44015</v>
      </c>
      <c r="G262" t="s">
        <v>266</v>
      </c>
      <c r="H262">
        <v>4</v>
      </c>
    </row>
    <row r="263" spans="1:8" x14ac:dyDescent="0.25">
      <c r="A263">
        <v>1777</v>
      </c>
      <c r="B263">
        <v>1393</v>
      </c>
      <c r="C263">
        <v>40</v>
      </c>
      <c r="D263" s="2">
        <f ca="1">DATE(YEAR(TODAY())-4,7,2)</f>
        <v>44014</v>
      </c>
      <c r="E263">
        <v>6</v>
      </c>
      <c r="F263" s="2">
        <f t="shared" ca="1" si="5"/>
        <v>44020</v>
      </c>
      <c r="G263" t="s">
        <v>267</v>
      </c>
      <c r="H263">
        <v>1</v>
      </c>
    </row>
    <row r="264" spans="1:8" x14ac:dyDescent="0.25">
      <c r="A264">
        <v>50</v>
      </c>
      <c r="B264">
        <v>1351</v>
      </c>
      <c r="C264">
        <v>45</v>
      </c>
      <c r="D264" s="2">
        <f ca="1">DATE(YEAR(TODAY())-4,7,3)</f>
        <v>44015</v>
      </c>
      <c r="E264">
        <v>1</v>
      </c>
      <c r="F264" s="2">
        <f t="shared" ca="1" si="5"/>
        <v>44016</v>
      </c>
      <c r="G264" t="s">
        <v>268</v>
      </c>
      <c r="H264">
        <v>1</v>
      </c>
    </row>
    <row r="265" spans="1:8" x14ac:dyDescent="0.25">
      <c r="A265">
        <v>186</v>
      </c>
      <c r="B265">
        <v>1389</v>
      </c>
      <c r="C265">
        <v>57</v>
      </c>
      <c r="D265" s="2">
        <f ca="1">DATE(YEAR(TODAY())-4,7,4)</f>
        <v>44016</v>
      </c>
      <c r="E265">
        <v>7</v>
      </c>
      <c r="F265" s="2">
        <f t="shared" ca="1" si="5"/>
        <v>44023</v>
      </c>
      <c r="G265" t="s">
        <v>269</v>
      </c>
      <c r="H265">
        <v>1</v>
      </c>
    </row>
    <row r="266" spans="1:8" x14ac:dyDescent="0.25">
      <c r="A266">
        <v>1612</v>
      </c>
      <c r="B266">
        <v>1243</v>
      </c>
      <c r="C266">
        <v>20</v>
      </c>
      <c r="D266" s="2">
        <f ca="1">DATE(YEAR(TODAY())-4,7,4)</f>
        <v>44016</v>
      </c>
      <c r="E266">
        <v>2</v>
      </c>
      <c r="F266" s="2">
        <f t="shared" ca="1" si="5"/>
        <v>44018</v>
      </c>
      <c r="G266" t="s">
        <v>270</v>
      </c>
      <c r="H266">
        <v>4</v>
      </c>
    </row>
    <row r="267" spans="1:8" x14ac:dyDescent="0.25">
      <c r="A267">
        <v>365</v>
      </c>
      <c r="B267">
        <v>1258</v>
      </c>
      <c r="C267">
        <v>89</v>
      </c>
      <c r="D267" s="2">
        <f ca="1">DATE(YEAR(TODAY())-4,7,5)</f>
        <v>44017</v>
      </c>
      <c r="E267">
        <v>2</v>
      </c>
      <c r="F267" s="2">
        <f t="shared" ca="1" si="5"/>
        <v>44019</v>
      </c>
      <c r="G267" t="s">
        <v>271</v>
      </c>
      <c r="H267">
        <v>1</v>
      </c>
    </row>
    <row r="268" spans="1:8" x14ac:dyDescent="0.25">
      <c r="A268">
        <v>377</v>
      </c>
      <c r="B268">
        <v>1348</v>
      </c>
      <c r="C268">
        <v>79</v>
      </c>
      <c r="D268" s="2">
        <f ca="1">DATE(YEAR(TODAY())-4,7,7)</f>
        <v>44019</v>
      </c>
      <c r="E268">
        <v>4</v>
      </c>
      <c r="F268" s="2">
        <f t="shared" ca="1" si="5"/>
        <v>44023</v>
      </c>
      <c r="G268" t="s">
        <v>272</v>
      </c>
      <c r="H268">
        <v>4</v>
      </c>
    </row>
    <row r="269" spans="1:8" x14ac:dyDescent="0.25">
      <c r="A269">
        <v>1739</v>
      </c>
      <c r="B269">
        <v>1391</v>
      </c>
      <c r="C269">
        <v>27</v>
      </c>
      <c r="D269" s="2">
        <f ca="1">DATE(YEAR(TODAY())-4,7,9)</f>
        <v>44021</v>
      </c>
      <c r="E269">
        <v>10</v>
      </c>
      <c r="F269" s="2">
        <f t="shared" ca="1" si="5"/>
        <v>44031</v>
      </c>
      <c r="G269" t="s">
        <v>273</v>
      </c>
      <c r="H269">
        <v>4</v>
      </c>
    </row>
    <row r="270" spans="1:8" x14ac:dyDescent="0.25">
      <c r="A270">
        <v>513</v>
      </c>
      <c r="B270">
        <v>1381</v>
      </c>
      <c r="C270">
        <v>51</v>
      </c>
      <c r="D270" s="2">
        <f ca="1">DATE(YEAR(TODAY())-4,7,9)</f>
        <v>44021</v>
      </c>
      <c r="E270">
        <v>5</v>
      </c>
      <c r="F270" s="2">
        <f t="shared" ca="1" si="5"/>
        <v>44026</v>
      </c>
      <c r="G270" t="s">
        <v>274</v>
      </c>
      <c r="H270">
        <v>1</v>
      </c>
    </row>
    <row r="271" spans="1:8" x14ac:dyDescent="0.25">
      <c r="A271">
        <v>446</v>
      </c>
      <c r="B271">
        <v>1335</v>
      </c>
      <c r="C271">
        <v>99</v>
      </c>
      <c r="D271" s="2">
        <f ca="1">DATE(YEAR(TODAY())-4,7,10)</f>
        <v>44022</v>
      </c>
      <c r="E271">
        <v>7</v>
      </c>
      <c r="F271" s="2">
        <f t="shared" ca="1" si="5"/>
        <v>44029</v>
      </c>
      <c r="G271" t="s">
        <v>275</v>
      </c>
      <c r="H271">
        <v>1</v>
      </c>
    </row>
    <row r="272" spans="1:8" x14ac:dyDescent="0.25">
      <c r="A272">
        <v>1745</v>
      </c>
      <c r="B272">
        <v>1382</v>
      </c>
      <c r="C272">
        <v>20</v>
      </c>
      <c r="D272" s="2">
        <f ca="1">DATE(YEAR(TODAY())-4,7,10)</f>
        <v>44022</v>
      </c>
      <c r="E272">
        <v>9</v>
      </c>
      <c r="F272" s="2">
        <f t="shared" ca="1" si="5"/>
        <v>44031</v>
      </c>
      <c r="G272" t="s">
        <v>276</v>
      </c>
      <c r="H272">
        <v>2</v>
      </c>
    </row>
    <row r="273" spans="1:8" x14ac:dyDescent="0.25">
      <c r="A273">
        <v>402</v>
      </c>
      <c r="B273">
        <v>1333</v>
      </c>
      <c r="C273">
        <v>86</v>
      </c>
      <c r="D273" s="2">
        <f ca="1">DATE(YEAR(TODAY())-4,7,10)</f>
        <v>44022</v>
      </c>
      <c r="E273">
        <v>4</v>
      </c>
      <c r="F273" s="2">
        <f t="shared" ca="1" si="5"/>
        <v>44026</v>
      </c>
      <c r="G273" t="s">
        <v>277</v>
      </c>
      <c r="H273">
        <v>1</v>
      </c>
    </row>
    <row r="274" spans="1:8" x14ac:dyDescent="0.25">
      <c r="A274">
        <v>1309</v>
      </c>
      <c r="B274">
        <v>1335</v>
      </c>
      <c r="C274">
        <v>22</v>
      </c>
      <c r="D274" s="2">
        <f ca="1">DATE(YEAR(TODAY())-4,7,12)</f>
        <v>44024</v>
      </c>
      <c r="E274">
        <v>10</v>
      </c>
      <c r="F274" s="2">
        <f t="shared" ca="1" si="5"/>
        <v>44034</v>
      </c>
      <c r="G274" t="s">
        <v>278</v>
      </c>
      <c r="H274">
        <v>4</v>
      </c>
    </row>
    <row r="275" spans="1:8" x14ac:dyDescent="0.25">
      <c r="A275">
        <v>483</v>
      </c>
      <c r="B275">
        <v>1287</v>
      </c>
      <c r="C275">
        <v>72</v>
      </c>
      <c r="D275" s="2">
        <f ca="1">DATE(YEAR(TODAY())-4,7,12)</f>
        <v>44024</v>
      </c>
      <c r="E275">
        <v>1</v>
      </c>
      <c r="F275" s="2">
        <f t="shared" ca="1" si="5"/>
        <v>44025</v>
      </c>
      <c r="G275" t="s">
        <v>279</v>
      </c>
      <c r="H275">
        <v>5</v>
      </c>
    </row>
    <row r="276" spans="1:8" x14ac:dyDescent="0.25">
      <c r="A276">
        <v>321</v>
      </c>
      <c r="B276">
        <v>1292</v>
      </c>
      <c r="C276">
        <v>56</v>
      </c>
      <c r="D276" s="2">
        <f ca="1">DATE(YEAR(TODAY())-4,7,12)</f>
        <v>44024</v>
      </c>
      <c r="E276">
        <v>5</v>
      </c>
      <c r="F276" s="2">
        <f t="shared" ca="1" si="5"/>
        <v>44029</v>
      </c>
      <c r="G276" t="s">
        <v>280</v>
      </c>
      <c r="H276">
        <v>1</v>
      </c>
    </row>
    <row r="277" spans="1:8" x14ac:dyDescent="0.25">
      <c r="A277">
        <v>1243</v>
      </c>
      <c r="B277">
        <v>1271</v>
      </c>
      <c r="C277">
        <v>93</v>
      </c>
      <c r="D277" s="2">
        <f ca="1">DATE(YEAR(TODAY())-4,7,12)</f>
        <v>44024</v>
      </c>
      <c r="E277">
        <v>10</v>
      </c>
      <c r="F277" s="2">
        <f t="shared" ca="1" si="5"/>
        <v>44034</v>
      </c>
      <c r="G277" t="s">
        <v>281</v>
      </c>
      <c r="H277">
        <v>4</v>
      </c>
    </row>
    <row r="278" spans="1:8" x14ac:dyDescent="0.25">
      <c r="A278">
        <v>1899</v>
      </c>
      <c r="B278">
        <v>1345</v>
      </c>
      <c r="C278">
        <v>60</v>
      </c>
      <c r="D278" s="2">
        <f ca="1">DATE(YEAR(TODAY())-4,7,14)</f>
        <v>44026</v>
      </c>
      <c r="E278">
        <v>8</v>
      </c>
      <c r="F278" s="2">
        <f t="shared" ca="1" si="5"/>
        <v>44034</v>
      </c>
      <c r="G278" t="s">
        <v>282</v>
      </c>
      <c r="H278">
        <v>5</v>
      </c>
    </row>
    <row r="279" spans="1:8" x14ac:dyDescent="0.25">
      <c r="A279">
        <v>859</v>
      </c>
      <c r="B279">
        <v>1257</v>
      </c>
      <c r="C279">
        <v>89</v>
      </c>
      <c r="D279" s="2">
        <f ca="1">DATE(YEAR(TODAY())-4,7,14)</f>
        <v>44026</v>
      </c>
      <c r="E279">
        <v>1</v>
      </c>
      <c r="F279" s="2">
        <f t="shared" ca="1" si="5"/>
        <v>44027</v>
      </c>
      <c r="G279" t="s">
        <v>283</v>
      </c>
      <c r="H279">
        <v>2</v>
      </c>
    </row>
    <row r="280" spans="1:8" x14ac:dyDescent="0.25">
      <c r="A280">
        <v>728</v>
      </c>
      <c r="B280">
        <v>1266</v>
      </c>
      <c r="C280">
        <v>49</v>
      </c>
      <c r="D280" s="2">
        <f ca="1">DATE(YEAR(TODAY())-4,7,15)</f>
        <v>44027</v>
      </c>
      <c r="E280">
        <v>10</v>
      </c>
      <c r="F280" s="2">
        <f t="shared" ca="1" si="5"/>
        <v>44037</v>
      </c>
      <c r="G280" t="s">
        <v>284</v>
      </c>
      <c r="H280">
        <v>4</v>
      </c>
    </row>
    <row r="281" spans="1:8" x14ac:dyDescent="0.25">
      <c r="A281">
        <v>822</v>
      </c>
      <c r="B281">
        <v>1288</v>
      </c>
      <c r="C281">
        <v>80</v>
      </c>
      <c r="D281" s="2">
        <f ca="1">DATE(YEAR(TODAY())-4,7,15)</f>
        <v>44027</v>
      </c>
      <c r="E281">
        <v>4</v>
      </c>
      <c r="F281" s="2">
        <f t="shared" ca="1" si="5"/>
        <v>44031</v>
      </c>
      <c r="G281" t="s">
        <v>285</v>
      </c>
      <c r="H281">
        <v>5</v>
      </c>
    </row>
    <row r="282" spans="1:8" x14ac:dyDescent="0.25">
      <c r="A282">
        <v>1</v>
      </c>
      <c r="B282">
        <v>1240</v>
      </c>
      <c r="C282">
        <v>72</v>
      </c>
      <c r="D282" s="2">
        <f ca="1">DATE(YEAR(TODAY())-4,7,15)</f>
        <v>44027</v>
      </c>
      <c r="E282">
        <v>2</v>
      </c>
      <c r="F282" s="2">
        <f t="shared" ca="1" si="5"/>
        <v>44029</v>
      </c>
      <c r="G282" t="s">
        <v>286</v>
      </c>
      <c r="H282">
        <v>1</v>
      </c>
    </row>
    <row r="283" spans="1:8" x14ac:dyDescent="0.25">
      <c r="A283">
        <v>228</v>
      </c>
      <c r="B283">
        <v>1242</v>
      </c>
      <c r="C283">
        <v>83</v>
      </c>
      <c r="D283" s="2">
        <f ca="1">DATE(YEAR(TODAY())-4,7,16)</f>
        <v>44028</v>
      </c>
      <c r="E283">
        <v>9</v>
      </c>
      <c r="F283" s="2">
        <f t="shared" ca="1" si="5"/>
        <v>44037</v>
      </c>
      <c r="G283" t="s">
        <v>287</v>
      </c>
      <c r="H283">
        <v>5</v>
      </c>
    </row>
    <row r="284" spans="1:8" x14ac:dyDescent="0.25">
      <c r="A284">
        <v>1456</v>
      </c>
      <c r="B284">
        <v>1248</v>
      </c>
      <c r="C284">
        <v>61</v>
      </c>
      <c r="D284" s="2">
        <f ca="1">DATE(YEAR(TODAY())-4,7,16)</f>
        <v>44028</v>
      </c>
      <c r="E284">
        <v>8</v>
      </c>
      <c r="F284" s="2">
        <f t="shared" ca="1" si="5"/>
        <v>44036</v>
      </c>
      <c r="G284" t="s">
        <v>288</v>
      </c>
      <c r="H284">
        <v>1</v>
      </c>
    </row>
    <row r="285" spans="1:8" x14ac:dyDescent="0.25">
      <c r="A285">
        <v>153</v>
      </c>
      <c r="B285">
        <v>1311</v>
      </c>
      <c r="C285">
        <v>24</v>
      </c>
      <c r="D285" s="2">
        <f ca="1">DATE(YEAR(TODAY())-4,7,16)</f>
        <v>44028</v>
      </c>
      <c r="E285">
        <v>7</v>
      </c>
      <c r="F285" s="2">
        <f t="shared" ca="1" si="5"/>
        <v>44035</v>
      </c>
      <c r="G285" t="s">
        <v>289</v>
      </c>
      <c r="H285">
        <v>4</v>
      </c>
    </row>
    <row r="286" spans="1:8" x14ac:dyDescent="0.25">
      <c r="A286">
        <v>1077</v>
      </c>
      <c r="B286">
        <v>1290</v>
      </c>
      <c r="C286">
        <v>50</v>
      </c>
      <c r="D286" s="2">
        <f ca="1">DATE(YEAR(TODAY())-4,7,18)</f>
        <v>44030</v>
      </c>
      <c r="E286">
        <v>9</v>
      </c>
      <c r="F286" s="2">
        <f t="shared" ca="1" si="5"/>
        <v>44039</v>
      </c>
      <c r="G286" t="s">
        <v>290</v>
      </c>
      <c r="H286">
        <v>2</v>
      </c>
    </row>
    <row r="287" spans="1:8" x14ac:dyDescent="0.25">
      <c r="A287">
        <v>1783</v>
      </c>
      <c r="B287">
        <v>1305</v>
      </c>
      <c r="C287">
        <v>82</v>
      </c>
      <c r="D287" s="2">
        <f ca="1">DATE(YEAR(TODAY())-4,7,19)</f>
        <v>44031</v>
      </c>
      <c r="E287">
        <v>8</v>
      </c>
      <c r="F287" s="2">
        <f t="shared" ca="1" si="5"/>
        <v>44039</v>
      </c>
      <c r="G287" t="s">
        <v>291</v>
      </c>
      <c r="H287">
        <v>4</v>
      </c>
    </row>
    <row r="288" spans="1:8" x14ac:dyDescent="0.25">
      <c r="A288">
        <v>1950</v>
      </c>
      <c r="B288">
        <v>1336</v>
      </c>
      <c r="C288">
        <v>99</v>
      </c>
      <c r="D288" s="2">
        <f ca="1">DATE(YEAR(TODAY())-4,7,19)</f>
        <v>44031</v>
      </c>
      <c r="E288">
        <v>3</v>
      </c>
      <c r="F288" s="2">
        <f t="shared" ca="1" si="5"/>
        <v>44034</v>
      </c>
      <c r="G288" t="s">
        <v>292</v>
      </c>
      <c r="H288">
        <v>1</v>
      </c>
    </row>
    <row r="289" spans="1:8" x14ac:dyDescent="0.25">
      <c r="A289">
        <v>1480</v>
      </c>
      <c r="B289">
        <v>1312</v>
      </c>
      <c r="C289">
        <v>91</v>
      </c>
      <c r="D289" s="2">
        <f ca="1">DATE(YEAR(TODAY())-4,7,20)</f>
        <v>44032</v>
      </c>
      <c r="E289">
        <v>3</v>
      </c>
      <c r="F289" s="2">
        <f t="shared" ca="1" si="5"/>
        <v>44035</v>
      </c>
      <c r="G289" t="s">
        <v>293</v>
      </c>
      <c r="H289">
        <v>4</v>
      </c>
    </row>
    <row r="290" spans="1:8" x14ac:dyDescent="0.25">
      <c r="A290">
        <v>184</v>
      </c>
      <c r="B290">
        <v>1254</v>
      </c>
      <c r="C290">
        <v>6</v>
      </c>
      <c r="D290" s="2">
        <f ca="1">DATE(YEAR(TODAY())-4,7,20)</f>
        <v>44032</v>
      </c>
      <c r="E290">
        <v>5</v>
      </c>
      <c r="F290" s="2">
        <f t="shared" ca="1" si="5"/>
        <v>44037</v>
      </c>
      <c r="G290" t="s">
        <v>294</v>
      </c>
      <c r="H290">
        <v>4</v>
      </c>
    </row>
    <row r="291" spans="1:8" x14ac:dyDescent="0.25">
      <c r="A291">
        <v>626</v>
      </c>
      <c r="B291">
        <v>1247</v>
      </c>
      <c r="C291">
        <v>89</v>
      </c>
      <c r="D291" s="2">
        <f ca="1">DATE(YEAR(TODAY())-4,7,21)</f>
        <v>44033</v>
      </c>
      <c r="E291">
        <v>8</v>
      </c>
      <c r="F291" s="2">
        <f t="shared" ca="1" si="5"/>
        <v>44041</v>
      </c>
      <c r="G291" t="s">
        <v>272</v>
      </c>
      <c r="H291">
        <v>4</v>
      </c>
    </row>
    <row r="292" spans="1:8" x14ac:dyDescent="0.25">
      <c r="A292">
        <v>855</v>
      </c>
      <c r="B292">
        <v>1340</v>
      </c>
      <c r="C292">
        <v>88</v>
      </c>
      <c r="D292" s="2">
        <f ca="1">DATE(YEAR(TODAY())-4,7,21)</f>
        <v>44033</v>
      </c>
      <c r="E292">
        <v>3</v>
      </c>
      <c r="F292" s="2">
        <f t="shared" ca="1" si="5"/>
        <v>44036</v>
      </c>
      <c r="G292" t="s">
        <v>295</v>
      </c>
      <c r="H292">
        <v>1</v>
      </c>
    </row>
    <row r="293" spans="1:8" x14ac:dyDescent="0.25">
      <c r="A293">
        <v>61</v>
      </c>
      <c r="B293">
        <v>1247</v>
      </c>
      <c r="C293">
        <v>20</v>
      </c>
      <c r="D293" s="2">
        <f ca="1">DATE(YEAR(TODAY())-4,7,22)</f>
        <v>44034</v>
      </c>
      <c r="E293">
        <v>4</v>
      </c>
      <c r="F293" s="2">
        <f t="shared" ca="1" si="5"/>
        <v>44038</v>
      </c>
      <c r="G293" t="s">
        <v>296</v>
      </c>
      <c r="H293">
        <v>4</v>
      </c>
    </row>
    <row r="294" spans="1:8" x14ac:dyDescent="0.25">
      <c r="A294">
        <v>784</v>
      </c>
      <c r="B294">
        <v>1271</v>
      </c>
      <c r="C294">
        <v>27</v>
      </c>
      <c r="D294" s="2">
        <f ca="1">DATE(YEAR(TODAY())-4,7,22)</f>
        <v>44034</v>
      </c>
      <c r="E294">
        <v>5</v>
      </c>
      <c r="F294" s="2">
        <f t="shared" ca="1" si="5"/>
        <v>44039</v>
      </c>
      <c r="G294" t="s">
        <v>297</v>
      </c>
      <c r="H294">
        <v>2</v>
      </c>
    </row>
    <row r="295" spans="1:8" x14ac:dyDescent="0.25">
      <c r="A295">
        <v>1863</v>
      </c>
      <c r="B295">
        <v>1303</v>
      </c>
      <c r="C295">
        <v>14</v>
      </c>
      <c r="D295" s="2">
        <f ca="1">DATE(YEAR(TODAY())-4,7,22)</f>
        <v>44034</v>
      </c>
      <c r="E295">
        <v>10</v>
      </c>
      <c r="F295" s="2">
        <f t="shared" ca="1" si="5"/>
        <v>44044</v>
      </c>
      <c r="G295" t="s">
        <v>298</v>
      </c>
      <c r="H295">
        <v>1</v>
      </c>
    </row>
    <row r="296" spans="1:8" x14ac:dyDescent="0.25">
      <c r="A296">
        <v>1630</v>
      </c>
      <c r="B296">
        <v>1336</v>
      </c>
      <c r="C296">
        <v>85</v>
      </c>
      <c r="D296" s="2">
        <f ca="1">DATE(YEAR(TODAY())-4,7,23)</f>
        <v>44035</v>
      </c>
      <c r="E296">
        <v>8</v>
      </c>
      <c r="F296" s="2">
        <f t="shared" ca="1" si="5"/>
        <v>44043</v>
      </c>
      <c r="G296" t="s">
        <v>299</v>
      </c>
      <c r="H296">
        <v>4</v>
      </c>
    </row>
    <row r="297" spans="1:8" x14ac:dyDescent="0.25">
      <c r="A297">
        <v>1578</v>
      </c>
      <c r="B297">
        <v>1253</v>
      </c>
      <c r="C297">
        <v>70</v>
      </c>
      <c r="D297" s="2">
        <f ca="1">DATE(YEAR(TODAY())-4,7,24)</f>
        <v>44036</v>
      </c>
      <c r="E297">
        <v>1</v>
      </c>
      <c r="F297" s="2">
        <f t="shared" ca="1" si="5"/>
        <v>44037</v>
      </c>
      <c r="G297" t="s">
        <v>300</v>
      </c>
      <c r="H297">
        <v>5</v>
      </c>
    </row>
    <row r="298" spans="1:8" x14ac:dyDescent="0.25">
      <c r="A298">
        <v>154</v>
      </c>
      <c r="B298">
        <v>1270</v>
      </c>
      <c r="C298">
        <v>49</v>
      </c>
      <c r="D298" s="2">
        <f ca="1">DATE(YEAR(TODAY())-4,7,24)</f>
        <v>44036</v>
      </c>
      <c r="E298">
        <v>4</v>
      </c>
      <c r="F298" s="2">
        <f t="shared" ca="1" si="5"/>
        <v>44040</v>
      </c>
      <c r="G298" t="s">
        <v>301</v>
      </c>
      <c r="H298">
        <v>4</v>
      </c>
    </row>
    <row r="299" spans="1:8" x14ac:dyDescent="0.25">
      <c r="A299">
        <v>1423</v>
      </c>
      <c r="B299">
        <v>1384</v>
      </c>
      <c r="C299">
        <v>17</v>
      </c>
      <c r="D299" s="2">
        <f ca="1">DATE(YEAR(TODAY())-4,7,25)</f>
        <v>44037</v>
      </c>
      <c r="E299">
        <v>2</v>
      </c>
      <c r="F299" s="2">
        <f t="shared" ca="1" si="5"/>
        <v>44039</v>
      </c>
      <c r="G299" t="s">
        <v>302</v>
      </c>
      <c r="H299">
        <v>1</v>
      </c>
    </row>
    <row r="300" spans="1:8" x14ac:dyDescent="0.25">
      <c r="A300">
        <v>1372</v>
      </c>
      <c r="B300">
        <v>1239</v>
      </c>
      <c r="C300">
        <v>82</v>
      </c>
      <c r="D300" s="2">
        <f ca="1">DATE(YEAR(TODAY())-4,7,25)</f>
        <v>44037</v>
      </c>
      <c r="E300">
        <v>4</v>
      </c>
      <c r="F300" s="2">
        <f t="shared" ca="1" si="5"/>
        <v>44041</v>
      </c>
      <c r="G300" t="s">
        <v>303</v>
      </c>
      <c r="H300">
        <v>4</v>
      </c>
    </row>
    <row r="301" spans="1:8" x14ac:dyDescent="0.25">
      <c r="A301">
        <v>1695</v>
      </c>
      <c r="B301">
        <v>1342</v>
      </c>
      <c r="C301">
        <v>60</v>
      </c>
      <c r="D301" s="2">
        <f ca="1">DATE(YEAR(TODAY())-4,7,25)</f>
        <v>44037</v>
      </c>
      <c r="E301">
        <v>8</v>
      </c>
      <c r="F301" s="2">
        <f t="shared" ca="1" si="5"/>
        <v>44045</v>
      </c>
      <c r="G301" t="s">
        <v>304</v>
      </c>
      <c r="H301">
        <v>2</v>
      </c>
    </row>
    <row r="302" spans="1:8" x14ac:dyDescent="0.25">
      <c r="A302">
        <v>82</v>
      </c>
      <c r="B302">
        <v>1329</v>
      </c>
      <c r="C302">
        <v>76</v>
      </c>
      <c r="D302" s="2">
        <f ca="1">DATE(YEAR(TODAY())-4,7,26)</f>
        <v>44038</v>
      </c>
      <c r="E302">
        <v>5</v>
      </c>
      <c r="F302" s="2">
        <f t="shared" ca="1" si="5"/>
        <v>44043</v>
      </c>
      <c r="G302" t="s">
        <v>305</v>
      </c>
      <c r="H302">
        <v>1</v>
      </c>
    </row>
    <row r="303" spans="1:8" x14ac:dyDescent="0.25">
      <c r="A303">
        <v>1925</v>
      </c>
      <c r="B303">
        <v>1303</v>
      </c>
      <c r="C303">
        <v>86</v>
      </c>
      <c r="D303" s="2">
        <f ca="1">DATE(YEAR(TODAY())-4,7,27)</f>
        <v>44039</v>
      </c>
      <c r="E303">
        <v>5</v>
      </c>
      <c r="F303" s="2">
        <f t="shared" ca="1" si="5"/>
        <v>44044</v>
      </c>
      <c r="G303" t="s">
        <v>306</v>
      </c>
      <c r="H303">
        <v>1</v>
      </c>
    </row>
    <row r="304" spans="1:8" x14ac:dyDescent="0.25">
      <c r="A304">
        <v>1639</v>
      </c>
      <c r="B304">
        <v>1336</v>
      </c>
      <c r="C304">
        <v>3</v>
      </c>
      <c r="D304" s="2">
        <f ca="1">DATE(YEAR(TODAY())-4,7,28)</f>
        <v>44040</v>
      </c>
      <c r="E304">
        <v>9</v>
      </c>
      <c r="F304" s="2">
        <f t="shared" ca="1" si="5"/>
        <v>44049</v>
      </c>
      <c r="G304" t="s">
        <v>307</v>
      </c>
      <c r="H304">
        <v>4</v>
      </c>
    </row>
    <row r="305" spans="1:8" x14ac:dyDescent="0.25">
      <c r="A305">
        <v>1717</v>
      </c>
      <c r="B305">
        <v>1316</v>
      </c>
      <c r="C305">
        <v>26</v>
      </c>
      <c r="D305" s="2">
        <f ca="1">DATE(YEAR(TODAY())-4,7,29)</f>
        <v>44041</v>
      </c>
      <c r="E305">
        <v>8</v>
      </c>
      <c r="F305" s="2">
        <f t="shared" ca="1" si="5"/>
        <v>44049</v>
      </c>
      <c r="G305" t="s">
        <v>308</v>
      </c>
      <c r="H305">
        <v>1</v>
      </c>
    </row>
    <row r="306" spans="1:8" x14ac:dyDescent="0.25">
      <c r="A306">
        <v>1761</v>
      </c>
      <c r="B306">
        <v>1349</v>
      </c>
      <c r="C306">
        <v>22</v>
      </c>
      <c r="D306" s="2">
        <f ca="1">DATE(YEAR(TODAY())-4,7,29)</f>
        <v>44041</v>
      </c>
      <c r="E306">
        <v>7</v>
      </c>
      <c r="F306" s="2">
        <f t="shared" ca="1" si="5"/>
        <v>44048</v>
      </c>
      <c r="G306" t="s">
        <v>309</v>
      </c>
      <c r="H306">
        <v>4</v>
      </c>
    </row>
    <row r="307" spans="1:8" x14ac:dyDescent="0.25">
      <c r="A307">
        <v>955</v>
      </c>
      <c r="B307">
        <v>1358</v>
      </c>
      <c r="C307">
        <v>91</v>
      </c>
      <c r="D307" s="2">
        <f ca="1">DATE(YEAR(TODAY())-4,7,30)</f>
        <v>44042</v>
      </c>
      <c r="E307">
        <v>3</v>
      </c>
      <c r="F307" s="2">
        <f t="shared" ca="1" si="5"/>
        <v>44045</v>
      </c>
      <c r="G307" t="s">
        <v>310</v>
      </c>
      <c r="H307">
        <v>1</v>
      </c>
    </row>
    <row r="308" spans="1:8" x14ac:dyDescent="0.25">
      <c r="A308">
        <v>58</v>
      </c>
      <c r="B308">
        <v>1266</v>
      </c>
      <c r="C308">
        <v>47</v>
      </c>
      <c r="D308" s="2">
        <f ca="1">DATE(YEAR(TODAY())-4,7,31)</f>
        <v>44043</v>
      </c>
      <c r="E308">
        <v>3</v>
      </c>
      <c r="F308" s="2">
        <f t="shared" ca="1" si="5"/>
        <v>44046</v>
      </c>
      <c r="G308" t="s">
        <v>311</v>
      </c>
      <c r="H308">
        <v>1</v>
      </c>
    </row>
    <row r="309" spans="1:8" x14ac:dyDescent="0.25">
      <c r="A309">
        <v>578</v>
      </c>
      <c r="B309">
        <v>1238</v>
      </c>
      <c r="C309">
        <v>17</v>
      </c>
      <c r="D309" s="2">
        <f ca="1">DATE(YEAR(TODAY())-4,7,31)</f>
        <v>44043</v>
      </c>
      <c r="E309">
        <v>3</v>
      </c>
      <c r="F309" s="2">
        <f t="shared" ca="1" si="5"/>
        <v>44046</v>
      </c>
      <c r="G309" t="s">
        <v>312</v>
      </c>
      <c r="H309">
        <v>1</v>
      </c>
    </row>
    <row r="310" spans="1:8" x14ac:dyDescent="0.25">
      <c r="A310">
        <v>210</v>
      </c>
      <c r="B310">
        <v>1285</v>
      </c>
      <c r="C310">
        <v>71</v>
      </c>
      <c r="D310" s="2">
        <f ca="1">DATE(YEAR(TODAY())-4,7,31)</f>
        <v>44043</v>
      </c>
      <c r="E310">
        <v>10</v>
      </c>
      <c r="F310" s="2">
        <f t="shared" ca="1" si="5"/>
        <v>44053</v>
      </c>
      <c r="G310" t="s">
        <v>313</v>
      </c>
      <c r="H310">
        <v>1</v>
      </c>
    </row>
    <row r="311" spans="1:8" x14ac:dyDescent="0.25">
      <c r="A311">
        <v>112</v>
      </c>
      <c r="B311">
        <v>1381</v>
      </c>
      <c r="C311">
        <v>100</v>
      </c>
      <c r="D311" s="2">
        <f ca="1">DATE(YEAR(TODAY())-4,7,31)</f>
        <v>44043</v>
      </c>
      <c r="E311">
        <v>10</v>
      </c>
      <c r="F311" s="2">
        <f t="shared" ca="1" si="5"/>
        <v>44053</v>
      </c>
      <c r="G311" t="s">
        <v>314</v>
      </c>
      <c r="H311">
        <v>1</v>
      </c>
    </row>
    <row r="312" spans="1:8" x14ac:dyDescent="0.25">
      <c r="A312">
        <v>1090</v>
      </c>
      <c r="B312">
        <v>1235</v>
      </c>
      <c r="C312">
        <v>39</v>
      </c>
      <c r="D312" s="2">
        <f ca="1">DATE(YEAR(TODAY())-4,8,1)</f>
        <v>44044</v>
      </c>
      <c r="E312">
        <v>8</v>
      </c>
      <c r="F312" s="2">
        <f t="shared" ca="1" si="5"/>
        <v>44052</v>
      </c>
      <c r="G312" t="s">
        <v>315</v>
      </c>
      <c r="H312">
        <v>4</v>
      </c>
    </row>
    <row r="313" spans="1:8" x14ac:dyDescent="0.25">
      <c r="A313">
        <v>874</v>
      </c>
      <c r="B313">
        <v>1338</v>
      </c>
      <c r="C313">
        <v>38</v>
      </c>
      <c r="D313" s="2">
        <f ca="1">DATE(YEAR(TODAY())-4,8,2)</f>
        <v>44045</v>
      </c>
      <c r="E313">
        <v>9</v>
      </c>
      <c r="F313" s="2">
        <f t="shared" ca="1" si="5"/>
        <v>44054</v>
      </c>
      <c r="G313" t="s">
        <v>316</v>
      </c>
      <c r="H313">
        <v>5</v>
      </c>
    </row>
    <row r="314" spans="1:8" x14ac:dyDescent="0.25">
      <c r="A314">
        <v>1825</v>
      </c>
      <c r="B314">
        <v>1301</v>
      </c>
      <c r="C314">
        <v>19</v>
      </c>
      <c r="D314" s="2">
        <f ca="1">DATE(YEAR(TODAY())-4,8,3)</f>
        <v>44046</v>
      </c>
      <c r="E314">
        <v>6</v>
      </c>
      <c r="F314" s="2">
        <f t="shared" ca="1" si="5"/>
        <v>44052</v>
      </c>
      <c r="G314" t="s">
        <v>317</v>
      </c>
      <c r="H314">
        <v>2</v>
      </c>
    </row>
    <row r="315" spans="1:8" x14ac:dyDescent="0.25">
      <c r="A315">
        <v>1541</v>
      </c>
      <c r="B315">
        <v>1341</v>
      </c>
      <c r="C315">
        <v>10</v>
      </c>
      <c r="D315" s="2">
        <f ca="1">DATE(YEAR(TODAY())-4,8,3)</f>
        <v>44046</v>
      </c>
      <c r="E315">
        <v>8</v>
      </c>
      <c r="F315" s="2">
        <f t="shared" ca="1" si="5"/>
        <v>44054</v>
      </c>
      <c r="G315" t="s">
        <v>318</v>
      </c>
      <c r="H315">
        <v>4</v>
      </c>
    </row>
    <row r="316" spans="1:8" x14ac:dyDescent="0.25">
      <c r="A316">
        <v>985</v>
      </c>
      <c r="B316">
        <v>1346</v>
      </c>
      <c r="C316">
        <v>23</v>
      </c>
      <c r="D316" s="2">
        <f ca="1">DATE(YEAR(TODAY())-4,8,3)</f>
        <v>44046</v>
      </c>
      <c r="E316">
        <v>2</v>
      </c>
      <c r="F316" s="2">
        <f t="shared" ca="1" si="5"/>
        <v>44048</v>
      </c>
      <c r="G316" t="s">
        <v>319</v>
      </c>
      <c r="H316">
        <v>4</v>
      </c>
    </row>
    <row r="317" spans="1:8" x14ac:dyDescent="0.25">
      <c r="A317">
        <v>155</v>
      </c>
      <c r="B317">
        <v>1317</v>
      </c>
      <c r="C317">
        <v>74</v>
      </c>
      <c r="D317" s="2">
        <f ca="1">DATE(YEAR(TODAY())-4,8,4)</f>
        <v>44047</v>
      </c>
      <c r="E317">
        <v>3</v>
      </c>
      <c r="F317" s="2">
        <f t="shared" ca="1" si="5"/>
        <v>44050</v>
      </c>
      <c r="G317" t="s">
        <v>320</v>
      </c>
      <c r="H317">
        <v>1</v>
      </c>
    </row>
    <row r="318" spans="1:8" x14ac:dyDescent="0.25">
      <c r="A318">
        <v>1806</v>
      </c>
      <c r="B318">
        <v>1346</v>
      </c>
      <c r="C318">
        <v>16</v>
      </c>
      <c r="D318" s="2">
        <f ca="1">DATE(YEAR(TODAY())-4,8,5)</f>
        <v>44048</v>
      </c>
      <c r="E318">
        <v>5</v>
      </c>
      <c r="F318" s="2">
        <f t="shared" ca="1" si="5"/>
        <v>44053</v>
      </c>
      <c r="G318" t="s">
        <v>321</v>
      </c>
      <c r="H318">
        <v>2</v>
      </c>
    </row>
    <row r="319" spans="1:8" x14ac:dyDescent="0.25">
      <c r="A319">
        <v>818</v>
      </c>
      <c r="B319">
        <v>1291</v>
      </c>
      <c r="C319">
        <v>59</v>
      </c>
      <c r="D319" s="2">
        <f ca="1">DATE(YEAR(TODAY())-4,8,5)</f>
        <v>44048</v>
      </c>
      <c r="E319">
        <v>3</v>
      </c>
      <c r="F319" s="2">
        <f t="shared" ca="1" si="5"/>
        <v>44051</v>
      </c>
      <c r="G319" t="s">
        <v>322</v>
      </c>
      <c r="H319">
        <v>1</v>
      </c>
    </row>
    <row r="320" spans="1:8" x14ac:dyDescent="0.25">
      <c r="A320">
        <v>851</v>
      </c>
      <c r="B320">
        <v>1356</v>
      </c>
      <c r="C320">
        <v>52</v>
      </c>
      <c r="D320" s="2">
        <f ca="1">DATE(YEAR(TODAY())-4,8,5)</f>
        <v>44048</v>
      </c>
      <c r="E320">
        <v>5</v>
      </c>
      <c r="F320" s="2">
        <f t="shared" ca="1" si="5"/>
        <v>44053</v>
      </c>
      <c r="G320" t="s">
        <v>323</v>
      </c>
      <c r="H320">
        <v>2</v>
      </c>
    </row>
    <row r="321" spans="1:8" x14ac:dyDescent="0.25">
      <c r="A321">
        <v>151</v>
      </c>
      <c r="B321">
        <v>1350</v>
      </c>
      <c r="C321">
        <v>90</v>
      </c>
      <c r="D321" s="2">
        <f ca="1">DATE(YEAR(TODAY())-4,8,7)</f>
        <v>44050</v>
      </c>
      <c r="E321">
        <v>1</v>
      </c>
      <c r="F321" s="2">
        <f t="shared" ca="1" si="5"/>
        <v>44051</v>
      </c>
      <c r="G321" t="s">
        <v>324</v>
      </c>
      <c r="H321">
        <v>2</v>
      </c>
    </row>
    <row r="322" spans="1:8" x14ac:dyDescent="0.25">
      <c r="A322">
        <v>389</v>
      </c>
      <c r="B322">
        <v>1319</v>
      </c>
      <c r="C322">
        <v>11</v>
      </c>
      <c r="D322" s="2">
        <f ca="1">DATE(YEAR(TODAY())-4,8,9)</f>
        <v>44052</v>
      </c>
      <c r="E322">
        <v>7</v>
      </c>
      <c r="F322" s="2">
        <f t="shared" ca="1" si="5"/>
        <v>44059</v>
      </c>
      <c r="G322" t="s">
        <v>325</v>
      </c>
      <c r="H322">
        <v>5</v>
      </c>
    </row>
    <row r="323" spans="1:8" x14ac:dyDescent="0.25">
      <c r="A323">
        <v>89</v>
      </c>
      <c r="B323">
        <v>1254</v>
      </c>
      <c r="C323">
        <v>49</v>
      </c>
      <c r="D323" s="2">
        <f ca="1">DATE(YEAR(TODAY())-4,8,9)</f>
        <v>44052</v>
      </c>
      <c r="E323">
        <v>5</v>
      </c>
      <c r="F323" s="2">
        <f t="shared" ca="1" si="5"/>
        <v>44057</v>
      </c>
      <c r="G323" t="s">
        <v>326</v>
      </c>
      <c r="H323">
        <v>4</v>
      </c>
    </row>
    <row r="324" spans="1:8" x14ac:dyDescent="0.25">
      <c r="A324">
        <v>561</v>
      </c>
      <c r="B324">
        <v>1260</v>
      </c>
      <c r="C324">
        <v>25</v>
      </c>
      <c r="D324" s="2">
        <f ca="1">DATE(YEAR(TODAY())-4,8,9)</f>
        <v>44052</v>
      </c>
      <c r="E324">
        <v>10</v>
      </c>
      <c r="F324" s="2">
        <f t="shared" ref="F324:F387" ca="1" si="6">D324+E324</f>
        <v>44062</v>
      </c>
      <c r="G324" t="s">
        <v>327</v>
      </c>
      <c r="H324">
        <v>4</v>
      </c>
    </row>
    <row r="325" spans="1:8" x14ac:dyDescent="0.25">
      <c r="A325">
        <v>1698</v>
      </c>
      <c r="B325">
        <v>1258</v>
      </c>
      <c r="C325">
        <v>8</v>
      </c>
      <c r="D325" s="2">
        <f ca="1">DATE(YEAR(TODAY())-4,8,10)</f>
        <v>44053</v>
      </c>
      <c r="E325">
        <v>6</v>
      </c>
      <c r="F325" s="2">
        <f t="shared" ca="1" si="6"/>
        <v>44059</v>
      </c>
      <c r="G325" t="s">
        <v>328</v>
      </c>
      <c r="H325">
        <v>1</v>
      </c>
    </row>
    <row r="326" spans="1:8" x14ac:dyDescent="0.25">
      <c r="A326">
        <v>682</v>
      </c>
      <c r="B326">
        <v>1374</v>
      </c>
      <c r="C326">
        <v>37</v>
      </c>
      <c r="D326" s="2">
        <f ca="1">DATE(YEAR(TODAY())-4,8,11)</f>
        <v>44054</v>
      </c>
      <c r="E326">
        <v>8</v>
      </c>
      <c r="F326" s="2">
        <f t="shared" ca="1" si="6"/>
        <v>44062</v>
      </c>
      <c r="G326" t="s">
        <v>329</v>
      </c>
      <c r="H326">
        <v>1</v>
      </c>
    </row>
    <row r="327" spans="1:8" x14ac:dyDescent="0.25">
      <c r="A327">
        <v>1282</v>
      </c>
      <c r="B327">
        <v>1278</v>
      </c>
      <c r="C327">
        <v>48</v>
      </c>
      <c r="D327" s="2">
        <f ca="1">DATE(YEAR(TODAY())-4,8,12)</f>
        <v>44055</v>
      </c>
      <c r="E327">
        <v>9</v>
      </c>
      <c r="F327" s="2">
        <f t="shared" ca="1" si="6"/>
        <v>44064</v>
      </c>
      <c r="G327" t="s">
        <v>330</v>
      </c>
      <c r="H327">
        <v>5</v>
      </c>
    </row>
    <row r="328" spans="1:8" x14ac:dyDescent="0.25">
      <c r="A328">
        <v>1672</v>
      </c>
      <c r="B328">
        <v>1289</v>
      </c>
      <c r="C328">
        <v>8</v>
      </c>
      <c r="D328" s="2">
        <f ca="1">DATE(YEAR(TODAY())-4,8,14)</f>
        <v>44057</v>
      </c>
      <c r="E328">
        <v>6</v>
      </c>
      <c r="F328" s="2">
        <f t="shared" ca="1" si="6"/>
        <v>44063</v>
      </c>
      <c r="G328" t="s">
        <v>331</v>
      </c>
      <c r="H328">
        <v>4</v>
      </c>
    </row>
    <row r="329" spans="1:8" x14ac:dyDescent="0.25">
      <c r="A329">
        <v>1845</v>
      </c>
      <c r="B329">
        <v>1268</v>
      </c>
      <c r="C329">
        <v>13</v>
      </c>
      <c r="D329" s="2">
        <f ca="1">DATE(YEAR(TODAY())-4,8,14)</f>
        <v>44057</v>
      </c>
      <c r="E329">
        <v>4</v>
      </c>
      <c r="F329" s="2">
        <f t="shared" ca="1" si="6"/>
        <v>44061</v>
      </c>
      <c r="G329" t="s">
        <v>332</v>
      </c>
      <c r="H329">
        <v>4</v>
      </c>
    </row>
    <row r="330" spans="1:8" x14ac:dyDescent="0.25">
      <c r="A330">
        <v>968</v>
      </c>
      <c r="B330">
        <v>1305</v>
      </c>
      <c r="C330">
        <v>63</v>
      </c>
      <c r="D330" s="2">
        <f ca="1">DATE(YEAR(TODAY())-4,8,17)</f>
        <v>44060</v>
      </c>
      <c r="E330">
        <v>2</v>
      </c>
      <c r="F330" s="2">
        <f t="shared" ca="1" si="6"/>
        <v>44062</v>
      </c>
      <c r="G330" t="s">
        <v>333</v>
      </c>
      <c r="H330">
        <v>5</v>
      </c>
    </row>
    <row r="331" spans="1:8" x14ac:dyDescent="0.25">
      <c r="A331">
        <v>1308</v>
      </c>
      <c r="B331">
        <v>1246</v>
      </c>
      <c r="C331">
        <v>80</v>
      </c>
      <c r="D331" s="2">
        <f ca="1">DATE(YEAR(TODAY())-4,8,21)</f>
        <v>44064</v>
      </c>
      <c r="E331">
        <v>2</v>
      </c>
      <c r="F331" s="2">
        <f t="shared" ca="1" si="6"/>
        <v>44066</v>
      </c>
      <c r="G331" t="s">
        <v>334</v>
      </c>
      <c r="H331">
        <v>5</v>
      </c>
    </row>
    <row r="332" spans="1:8" x14ac:dyDescent="0.25">
      <c r="A332">
        <v>898</v>
      </c>
      <c r="B332">
        <v>1235</v>
      </c>
      <c r="C332">
        <v>72</v>
      </c>
      <c r="D332" s="2">
        <f ca="1">DATE(YEAR(TODAY())-4,8,21)</f>
        <v>44064</v>
      </c>
      <c r="E332">
        <v>2</v>
      </c>
      <c r="F332" s="2">
        <f t="shared" ca="1" si="6"/>
        <v>44066</v>
      </c>
      <c r="G332" t="s">
        <v>335</v>
      </c>
      <c r="H332">
        <v>2</v>
      </c>
    </row>
    <row r="333" spans="1:8" x14ac:dyDescent="0.25">
      <c r="A333">
        <v>1312</v>
      </c>
      <c r="B333">
        <v>1301</v>
      </c>
      <c r="C333">
        <v>17</v>
      </c>
      <c r="D333" s="2">
        <f ca="1">DATE(YEAR(TODAY())-4,8,22)</f>
        <v>44065</v>
      </c>
      <c r="E333">
        <v>6</v>
      </c>
      <c r="F333" s="2">
        <f t="shared" ca="1" si="6"/>
        <v>44071</v>
      </c>
      <c r="G333" t="s">
        <v>336</v>
      </c>
      <c r="H333">
        <v>2</v>
      </c>
    </row>
    <row r="334" spans="1:8" x14ac:dyDescent="0.25">
      <c r="A334">
        <v>1064</v>
      </c>
      <c r="B334">
        <v>1266</v>
      </c>
      <c r="C334">
        <v>84</v>
      </c>
      <c r="D334" s="2">
        <f ca="1">DATE(YEAR(TODAY())-4,8,22)</f>
        <v>44065</v>
      </c>
      <c r="E334">
        <v>7</v>
      </c>
      <c r="F334" s="2">
        <f t="shared" ca="1" si="6"/>
        <v>44072</v>
      </c>
      <c r="G334" t="s">
        <v>337</v>
      </c>
      <c r="H334">
        <v>5</v>
      </c>
    </row>
    <row r="335" spans="1:8" x14ac:dyDescent="0.25">
      <c r="A335">
        <v>795</v>
      </c>
      <c r="B335">
        <v>1248</v>
      </c>
      <c r="C335">
        <v>37</v>
      </c>
      <c r="D335" s="2">
        <f ca="1">DATE(YEAR(TODAY())-4,8,22)</f>
        <v>44065</v>
      </c>
      <c r="E335">
        <v>9</v>
      </c>
      <c r="F335" s="2">
        <f t="shared" ca="1" si="6"/>
        <v>44074</v>
      </c>
      <c r="G335" t="s">
        <v>338</v>
      </c>
      <c r="H335">
        <v>4</v>
      </c>
    </row>
    <row r="336" spans="1:8" x14ac:dyDescent="0.25">
      <c r="A336">
        <v>2000</v>
      </c>
      <c r="B336">
        <v>1298</v>
      </c>
      <c r="C336">
        <v>45</v>
      </c>
      <c r="D336" s="2">
        <f ca="1">DATE(YEAR(TODAY())-4,8,23)</f>
        <v>44066</v>
      </c>
      <c r="E336">
        <v>8</v>
      </c>
      <c r="F336" s="2">
        <f t="shared" ca="1" si="6"/>
        <v>44074</v>
      </c>
      <c r="G336" t="s">
        <v>339</v>
      </c>
      <c r="H336">
        <v>4</v>
      </c>
    </row>
    <row r="337" spans="1:8" x14ac:dyDescent="0.25">
      <c r="A337">
        <v>371</v>
      </c>
      <c r="B337">
        <v>1273</v>
      </c>
      <c r="C337">
        <v>19</v>
      </c>
      <c r="D337" s="2">
        <f ca="1">DATE(YEAR(TODAY())-4,8,24)</f>
        <v>44067</v>
      </c>
      <c r="E337">
        <v>6</v>
      </c>
      <c r="F337" s="2">
        <f t="shared" ca="1" si="6"/>
        <v>44073</v>
      </c>
      <c r="G337" t="s">
        <v>340</v>
      </c>
      <c r="H337">
        <v>4</v>
      </c>
    </row>
    <row r="338" spans="1:8" x14ac:dyDescent="0.25">
      <c r="A338">
        <v>1014</v>
      </c>
      <c r="B338">
        <v>1285</v>
      </c>
      <c r="C338">
        <v>38</v>
      </c>
      <c r="D338" s="2">
        <f ca="1">DATE(YEAR(TODAY())-4,8,24)</f>
        <v>44067</v>
      </c>
      <c r="E338">
        <v>1</v>
      </c>
      <c r="F338" s="2">
        <f t="shared" ca="1" si="6"/>
        <v>44068</v>
      </c>
      <c r="G338" t="s">
        <v>341</v>
      </c>
      <c r="H338">
        <v>4</v>
      </c>
    </row>
    <row r="339" spans="1:8" x14ac:dyDescent="0.25">
      <c r="A339">
        <v>1211</v>
      </c>
      <c r="B339">
        <v>1387</v>
      </c>
      <c r="C339">
        <v>8</v>
      </c>
      <c r="D339" s="2">
        <f ca="1">DATE(YEAR(TODAY())-4,8,24)</f>
        <v>44067</v>
      </c>
      <c r="E339">
        <v>2</v>
      </c>
      <c r="F339" s="2">
        <f t="shared" ca="1" si="6"/>
        <v>44069</v>
      </c>
      <c r="G339" t="s">
        <v>342</v>
      </c>
      <c r="H339">
        <v>1</v>
      </c>
    </row>
    <row r="340" spans="1:8" x14ac:dyDescent="0.25">
      <c r="A340">
        <v>1396</v>
      </c>
      <c r="B340">
        <v>1331</v>
      </c>
      <c r="C340">
        <v>28</v>
      </c>
      <c r="D340" s="2">
        <f ca="1">DATE(YEAR(TODAY())-4,8,25)</f>
        <v>44068</v>
      </c>
      <c r="E340">
        <v>10</v>
      </c>
      <c r="F340" s="2">
        <f t="shared" ca="1" si="6"/>
        <v>44078</v>
      </c>
      <c r="G340" t="s">
        <v>343</v>
      </c>
      <c r="H340">
        <v>4</v>
      </c>
    </row>
    <row r="341" spans="1:8" x14ac:dyDescent="0.25">
      <c r="A341">
        <v>838</v>
      </c>
      <c r="B341">
        <v>1321</v>
      </c>
      <c r="C341">
        <v>81</v>
      </c>
      <c r="D341" s="2">
        <f ca="1">DATE(YEAR(TODAY())-4,8,25)</f>
        <v>44068</v>
      </c>
      <c r="E341">
        <v>5</v>
      </c>
      <c r="F341" s="2">
        <f t="shared" ca="1" si="6"/>
        <v>44073</v>
      </c>
      <c r="G341" t="s">
        <v>344</v>
      </c>
      <c r="H341">
        <v>4</v>
      </c>
    </row>
    <row r="342" spans="1:8" x14ac:dyDescent="0.25">
      <c r="A342">
        <v>287</v>
      </c>
      <c r="B342">
        <v>1272</v>
      </c>
      <c r="C342">
        <v>49</v>
      </c>
      <c r="D342" s="2">
        <f ca="1">DATE(YEAR(TODAY())-4,8,26)</f>
        <v>44069</v>
      </c>
      <c r="E342">
        <v>4</v>
      </c>
      <c r="F342" s="2">
        <f t="shared" ca="1" si="6"/>
        <v>44073</v>
      </c>
      <c r="G342" t="s">
        <v>345</v>
      </c>
      <c r="H342">
        <v>1</v>
      </c>
    </row>
    <row r="343" spans="1:8" x14ac:dyDescent="0.25">
      <c r="A343">
        <v>1198</v>
      </c>
      <c r="B343">
        <v>1358</v>
      </c>
      <c r="C343">
        <v>44</v>
      </c>
      <c r="D343" s="2">
        <f ca="1">DATE(YEAR(TODAY())-4,8,27)</f>
        <v>44070</v>
      </c>
      <c r="E343">
        <v>10</v>
      </c>
      <c r="F343" s="2">
        <f t="shared" ca="1" si="6"/>
        <v>44080</v>
      </c>
      <c r="G343" t="s">
        <v>346</v>
      </c>
      <c r="H343">
        <v>5</v>
      </c>
    </row>
    <row r="344" spans="1:8" x14ac:dyDescent="0.25">
      <c r="A344">
        <v>909</v>
      </c>
      <c r="B344">
        <v>1299</v>
      </c>
      <c r="C344">
        <v>59</v>
      </c>
      <c r="D344" s="2">
        <f ca="1">DATE(YEAR(TODAY())-4,8,27)</f>
        <v>44070</v>
      </c>
      <c r="E344">
        <v>3</v>
      </c>
      <c r="F344" s="2">
        <f t="shared" ca="1" si="6"/>
        <v>44073</v>
      </c>
      <c r="G344" t="s">
        <v>347</v>
      </c>
      <c r="H344">
        <v>4</v>
      </c>
    </row>
    <row r="345" spans="1:8" x14ac:dyDescent="0.25">
      <c r="A345">
        <v>250</v>
      </c>
      <c r="B345">
        <v>1280</v>
      </c>
      <c r="C345">
        <v>60</v>
      </c>
      <c r="D345" s="2">
        <f ca="1">DATE(YEAR(TODAY())-4,8,29)</f>
        <v>44072</v>
      </c>
      <c r="E345">
        <v>7</v>
      </c>
      <c r="F345" s="2">
        <f t="shared" ca="1" si="6"/>
        <v>44079</v>
      </c>
      <c r="G345" t="s">
        <v>348</v>
      </c>
      <c r="H345">
        <v>4</v>
      </c>
    </row>
    <row r="346" spans="1:8" x14ac:dyDescent="0.25">
      <c r="A346">
        <v>1069</v>
      </c>
      <c r="B346">
        <v>1245</v>
      </c>
      <c r="C346">
        <v>8</v>
      </c>
      <c r="D346" s="2">
        <f ca="1">DATE(YEAR(TODAY())-4,8,29)</f>
        <v>44072</v>
      </c>
      <c r="E346">
        <v>1</v>
      </c>
      <c r="F346" s="2">
        <f t="shared" ca="1" si="6"/>
        <v>44073</v>
      </c>
      <c r="G346" t="s">
        <v>349</v>
      </c>
      <c r="H346">
        <v>5</v>
      </c>
    </row>
    <row r="347" spans="1:8" x14ac:dyDescent="0.25">
      <c r="A347">
        <v>1381</v>
      </c>
      <c r="B347">
        <v>1375</v>
      </c>
      <c r="C347">
        <v>76</v>
      </c>
      <c r="D347" s="2">
        <f ca="1">DATE(YEAR(TODAY())-4,8,30)</f>
        <v>44073</v>
      </c>
      <c r="E347">
        <v>2</v>
      </c>
      <c r="F347" s="2">
        <f t="shared" ca="1" si="6"/>
        <v>44075</v>
      </c>
      <c r="G347" t="s">
        <v>350</v>
      </c>
      <c r="H347">
        <v>5</v>
      </c>
    </row>
    <row r="348" spans="1:8" x14ac:dyDescent="0.25">
      <c r="A348">
        <v>1365</v>
      </c>
      <c r="B348">
        <v>1391</v>
      </c>
      <c r="C348">
        <v>2</v>
      </c>
      <c r="D348" s="2">
        <f ca="1">DATE(YEAR(TODAY())-4,8,31)</f>
        <v>44074</v>
      </c>
      <c r="E348">
        <v>3</v>
      </c>
      <c r="F348" s="2">
        <f t="shared" ca="1" si="6"/>
        <v>44077</v>
      </c>
      <c r="G348" t="s">
        <v>351</v>
      </c>
      <c r="H348">
        <v>1</v>
      </c>
    </row>
    <row r="349" spans="1:8" x14ac:dyDescent="0.25">
      <c r="A349">
        <v>1697</v>
      </c>
      <c r="B349">
        <v>1287</v>
      </c>
      <c r="C349">
        <v>89</v>
      </c>
      <c r="D349" s="2">
        <f ca="1">DATE(YEAR(TODAY())-4,8,31)</f>
        <v>44074</v>
      </c>
      <c r="E349">
        <v>9</v>
      </c>
      <c r="F349" s="2">
        <f t="shared" ca="1" si="6"/>
        <v>44083</v>
      </c>
      <c r="G349" t="s">
        <v>352</v>
      </c>
      <c r="H349">
        <v>1</v>
      </c>
    </row>
    <row r="350" spans="1:8" x14ac:dyDescent="0.25">
      <c r="A350">
        <v>604</v>
      </c>
      <c r="B350">
        <v>1315</v>
      </c>
      <c r="C350">
        <v>36</v>
      </c>
      <c r="D350" s="2">
        <f ca="1">DATE(YEAR(TODAY())-4,8,31)</f>
        <v>44074</v>
      </c>
      <c r="E350">
        <v>5</v>
      </c>
      <c r="F350" s="2">
        <f t="shared" ca="1" si="6"/>
        <v>44079</v>
      </c>
      <c r="G350" t="s">
        <v>353</v>
      </c>
      <c r="H350">
        <v>4</v>
      </c>
    </row>
    <row r="351" spans="1:8" x14ac:dyDescent="0.25">
      <c r="A351">
        <v>540</v>
      </c>
      <c r="B351">
        <v>1351</v>
      </c>
      <c r="C351">
        <v>12</v>
      </c>
      <c r="D351" s="2">
        <f ca="1">DATE(YEAR(TODAY())-4,8,31)</f>
        <v>44074</v>
      </c>
      <c r="E351">
        <v>8</v>
      </c>
      <c r="F351" s="2">
        <f t="shared" ca="1" si="6"/>
        <v>44082</v>
      </c>
      <c r="G351" t="s">
        <v>354</v>
      </c>
      <c r="H351">
        <v>1</v>
      </c>
    </row>
    <row r="352" spans="1:8" x14ac:dyDescent="0.25">
      <c r="A352">
        <v>1818</v>
      </c>
      <c r="B352">
        <v>1280</v>
      </c>
      <c r="C352">
        <v>83</v>
      </c>
      <c r="D352" s="2">
        <f ca="1">DATE(YEAR(TODAY())-4,9,2)</f>
        <v>44076</v>
      </c>
      <c r="E352">
        <v>9</v>
      </c>
      <c r="F352" s="2">
        <f t="shared" ca="1" si="6"/>
        <v>44085</v>
      </c>
      <c r="G352" t="s">
        <v>355</v>
      </c>
      <c r="H352">
        <v>1</v>
      </c>
    </row>
    <row r="353" spans="1:8" x14ac:dyDescent="0.25">
      <c r="A353">
        <v>1553</v>
      </c>
      <c r="B353">
        <v>1272</v>
      </c>
      <c r="C353">
        <v>4</v>
      </c>
      <c r="D353" s="2">
        <f ca="1">DATE(YEAR(TODAY())-4,9,2)</f>
        <v>44076</v>
      </c>
      <c r="E353">
        <v>7</v>
      </c>
      <c r="F353" s="2">
        <f t="shared" ca="1" si="6"/>
        <v>44083</v>
      </c>
      <c r="G353" t="s">
        <v>356</v>
      </c>
      <c r="H353">
        <v>2</v>
      </c>
    </row>
    <row r="354" spans="1:8" x14ac:dyDescent="0.25">
      <c r="A354">
        <v>327</v>
      </c>
      <c r="B354">
        <v>1391</v>
      </c>
      <c r="C354">
        <v>2</v>
      </c>
      <c r="D354" s="2">
        <f ca="1">DATE(YEAR(TODAY())-4,9,2)</f>
        <v>44076</v>
      </c>
      <c r="E354">
        <v>8</v>
      </c>
      <c r="F354" s="2">
        <f t="shared" ca="1" si="6"/>
        <v>44084</v>
      </c>
      <c r="G354" t="s">
        <v>357</v>
      </c>
      <c r="H354">
        <v>2</v>
      </c>
    </row>
    <row r="355" spans="1:8" x14ac:dyDescent="0.25">
      <c r="A355">
        <v>30</v>
      </c>
      <c r="B355">
        <v>1318</v>
      </c>
      <c r="C355">
        <v>56</v>
      </c>
      <c r="D355" s="2">
        <f ca="1">DATE(YEAR(TODAY())-4,9,3)</f>
        <v>44077</v>
      </c>
      <c r="E355">
        <v>5</v>
      </c>
      <c r="F355" s="2">
        <f t="shared" ca="1" si="6"/>
        <v>44082</v>
      </c>
      <c r="G355" t="s">
        <v>358</v>
      </c>
      <c r="H355">
        <v>4</v>
      </c>
    </row>
    <row r="356" spans="1:8" x14ac:dyDescent="0.25">
      <c r="A356">
        <v>1917</v>
      </c>
      <c r="B356">
        <v>1338</v>
      </c>
      <c r="C356">
        <v>27</v>
      </c>
      <c r="D356" s="2">
        <f ca="1">DATE(YEAR(TODAY())-4,9,3)</f>
        <v>44077</v>
      </c>
      <c r="E356">
        <v>9</v>
      </c>
      <c r="F356" s="2">
        <f t="shared" ca="1" si="6"/>
        <v>44086</v>
      </c>
      <c r="G356" t="s">
        <v>359</v>
      </c>
      <c r="H356">
        <v>4</v>
      </c>
    </row>
    <row r="357" spans="1:8" x14ac:dyDescent="0.25">
      <c r="A357">
        <v>338</v>
      </c>
      <c r="B357">
        <v>1311</v>
      </c>
      <c r="C357">
        <v>15</v>
      </c>
      <c r="D357" s="2">
        <f ca="1">DATE(YEAR(TODAY())-4,9,4)</f>
        <v>44078</v>
      </c>
      <c r="E357">
        <v>9</v>
      </c>
      <c r="F357" s="2">
        <f t="shared" ca="1" si="6"/>
        <v>44087</v>
      </c>
      <c r="G357" t="s">
        <v>360</v>
      </c>
      <c r="H357">
        <v>4</v>
      </c>
    </row>
    <row r="358" spans="1:8" x14ac:dyDescent="0.25">
      <c r="A358">
        <v>1304</v>
      </c>
      <c r="B358">
        <v>1318</v>
      </c>
      <c r="C358">
        <v>32</v>
      </c>
      <c r="D358" s="2">
        <f ca="1">DATE(YEAR(TODAY())-4,9,4)</f>
        <v>44078</v>
      </c>
      <c r="E358">
        <v>8</v>
      </c>
      <c r="F358" s="2">
        <f t="shared" ca="1" si="6"/>
        <v>44086</v>
      </c>
      <c r="G358" t="s">
        <v>361</v>
      </c>
      <c r="H358">
        <v>1</v>
      </c>
    </row>
    <row r="359" spans="1:8" x14ac:dyDescent="0.25">
      <c r="A359">
        <v>381</v>
      </c>
      <c r="B359">
        <v>1314</v>
      </c>
      <c r="C359">
        <v>87</v>
      </c>
      <c r="D359" s="2">
        <f ca="1">DATE(YEAR(TODAY())-4,9,4)</f>
        <v>44078</v>
      </c>
      <c r="E359">
        <v>1</v>
      </c>
      <c r="F359" s="2">
        <f t="shared" ca="1" si="6"/>
        <v>44079</v>
      </c>
      <c r="G359" t="s">
        <v>362</v>
      </c>
      <c r="H359">
        <v>5</v>
      </c>
    </row>
    <row r="360" spans="1:8" x14ac:dyDescent="0.25">
      <c r="A360">
        <v>788</v>
      </c>
      <c r="B360">
        <v>1377</v>
      </c>
      <c r="C360">
        <v>9</v>
      </c>
      <c r="D360" s="2">
        <f ca="1">DATE(YEAR(TODAY())-4,9,5)</f>
        <v>44079</v>
      </c>
      <c r="E360">
        <v>3</v>
      </c>
      <c r="F360" s="2">
        <f t="shared" ca="1" si="6"/>
        <v>44082</v>
      </c>
      <c r="G360" t="s">
        <v>363</v>
      </c>
      <c r="H360">
        <v>4</v>
      </c>
    </row>
    <row r="361" spans="1:8" x14ac:dyDescent="0.25">
      <c r="A361">
        <v>901</v>
      </c>
      <c r="B361">
        <v>1299</v>
      </c>
      <c r="C361">
        <v>82</v>
      </c>
      <c r="D361" s="2">
        <f ca="1">DATE(YEAR(TODAY())-4,9,5)</f>
        <v>44079</v>
      </c>
      <c r="E361">
        <v>7</v>
      </c>
      <c r="F361" s="2">
        <f t="shared" ca="1" si="6"/>
        <v>44086</v>
      </c>
      <c r="G361" t="s">
        <v>364</v>
      </c>
      <c r="H361">
        <v>4</v>
      </c>
    </row>
    <row r="362" spans="1:8" x14ac:dyDescent="0.25">
      <c r="A362">
        <v>481</v>
      </c>
      <c r="B362">
        <v>1352</v>
      </c>
      <c r="C362">
        <v>40</v>
      </c>
      <c r="D362" s="2">
        <f ca="1">DATE(YEAR(TODAY())-4,9,5)</f>
        <v>44079</v>
      </c>
      <c r="E362">
        <v>6</v>
      </c>
      <c r="F362" s="2">
        <f t="shared" ca="1" si="6"/>
        <v>44085</v>
      </c>
      <c r="G362" t="s">
        <v>71</v>
      </c>
      <c r="H362">
        <v>4</v>
      </c>
    </row>
    <row r="363" spans="1:8" x14ac:dyDescent="0.25">
      <c r="A363">
        <v>385</v>
      </c>
      <c r="B363">
        <v>1346</v>
      </c>
      <c r="C363">
        <v>96</v>
      </c>
      <c r="D363" s="2">
        <f ca="1">DATE(YEAR(TODAY())-4,9,6)</f>
        <v>44080</v>
      </c>
      <c r="E363">
        <v>9</v>
      </c>
      <c r="F363" s="2">
        <f t="shared" ca="1" si="6"/>
        <v>44089</v>
      </c>
      <c r="G363" t="s">
        <v>365</v>
      </c>
      <c r="H363">
        <v>4</v>
      </c>
    </row>
    <row r="364" spans="1:8" x14ac:dyDescent="0.25">
      <c r="A364">
        <v>722</v>
      </c>
      <c r="B364">
        <v>1384</v>
      </c>
      <c r="C364">
        <v>92</v>
      </c>
      <c r="D364" s="2">
        <f ca="1">DATE(YEAR(TODAY())-4,9,7)</f>
        <v>44081</v>
      </c>
      <c r="E364">
        <v>4</v>
      </c>
      <c r="F364" s="2">
        <f t="shared" ca="1" si="6"/>
        <v>44085</v>
      </c>
      <c r="G364" t="s">
        <v>366</v>
      </c>
      <c r="H364">
        <v>2</v>
      </c>
    </row>
    <row r="365" spans="1:8" x14ac:dyDescent="0.25">
      <c r="A365">
        <v>780</v>
      </c>
      <c r="B365">
        <v>1373</v>
      </c>
      <c r="C365">
        <v>4</v>
      </c>
      <c r="D365" s="2">
        <f ca="1">DATE(YEAR(TODAY())-4,9,9)</f>
        <v>44083</v>
      </c>
      <c r="E365">
        <v>5</v>
      </c>
      <c r="F365" s="2">
        <f t="shared" ca="1" si="6"/>
        <v>44088</v>
      </c>
      <c r="G365" t="s">
        <v>367</v>
      </c>
      <c r="H365">
        <v>5</v>
      </c>
    </row>
    <row r="366" spans="1:8" x14ac:dyDescent="0.25">
      <c r="A366">
        <v>341</v>
      </c>
      <c r="B366">
        <v>1369</v>
      </c>
      <c r="C366">
        <v>94</v>
      </c>
      <c r="D366" s="2">
        <f ca="1">DATE(YEAR(TODAY())-4,9,9)</f>
        <v>44083</v>
      </c>
      <c r="E366">
        <v>1</v>
      </c>
      <c r="F366" s="2">
        <f t="shared" ca="1" si="6"/>
        <v>44084</v>
      </c>
      <c r="G366" t="s">
        <v>368</v>
      </c>
      <c r="H366">
        <v>1</v>
      </c>
    </row>
    <row r="367" spans="1:8" x14ac:dyDescent="0.25">
      <c r="A367">
        <v>1046</v>
      </c>
      <c r="B367">
        <v>1296</v>
      </c>
      <c r="C367">
        <v>39</v>
      </c>
      <c r="D367" s="2">
        <f ca="1">DATE(YEAR(TODAY())-4,9,9)</f>
        <v>44083</v>
      </c>
      <c r="E367">
        <v>7</v>
      </c>
      <c r="F367" s="2">
        <f t="shared" ca="1" si="6"/>
        <v>44090</v>
      </c>
      <c r="G367" t="s">
        <v>369</v>
      </c>
      <c r="H367">
        <v>5</v>
      </c>
    </row>
    <row r="368" spans="1:8" x14ac:dyDescent="0.25">
      <c r="A368">
        <v>479</v>
      </c>
      <c r="B368">
        <v>1256</v>
      </c>
      <c r="C368">
        <v>68</v>
      </c>
      <c r="D368" s="2">
        <f ca="1">DATE(YEAR(TODAY())-4,9,12)</f>
        <v>44086</v>
      </c>
      <c r="E368">
        <v>6</v>
      </c>
      <c r="F368" s="2">
        <f t="shared" ca="1" si="6"/>
        <v>44092</v>
      </c>
      <c r="G368" t="s">
        <v>370</v>
      </c>
      <c r="H368">
        <v>1</v>
      </c>
    </row>
    <row r="369" spans="1:8" x14ac:dyDescent="0.25">
      <c r="A369">
        <v>1012</v>
      </c>
      <c r="B369">
        <v>1254</v>
      </c>
      <c r="C369">
        <v>42</v>
      </c>
      <c r="D369" s="2">
        <f ca="1">DATE(YEAR(TODAY())-4,9,12)</f>
        <v>44086</v>
      </c>
      <c r="E369">
        <v>2</v>
      </c>
      <c r="F369" s="2">
        <f t="shared" ca="1" si="6"/>
        <v>44088</v>
      </c>
      <c r="G369" t="s">
        <v>371</v>
      </c>
      <c r="H369">
        <v>4</v>
      </c>
    </row>
    <row r="370" spans="1:8" x14ac:dyDescent="0.25">
      <c r="A370">
        <v>1273</v>
      </c>
      <c r="B370">
        <v>1335</v>
      </c>
      <c r="C370">
        <v>2</v>
      </c>
      <c r="D370" s="2">
        <f ca="1">DATE(YEAR(TODAY())-4,9,13)</f>
        <v>44087</v>
      </c>
      <c r="E370">
        <v>6</v>
      </c>
      <c r="F370" s="2">
        <f t="shared" ca="1" si="6"/>
        <v>44093</v>
      </c>
      <c r="G370" t="s">
        <v>372</v>
      </c>
      <c r="H370">
        <v>5</v>
      </c>
    </row>
    <row r="371" spans="1:8" x14ac:dyDescent="0.25">
      <c r="A371">
        <v>1620</v>
      </c>
      <c r="B371">
        <v>1313</v>
      </c>
      <c r="C371">
        <v>4</v>
      </c>
      <c r="D371" s="2">
        <f ca="1">DATE(YEAR(TODAY())-4,9,13)</f>
        <v>44087</v>
      </c>
      <c r="E371">
        <v>3</v>
      </c>
      <c r="F371" s="2">
        <f t="shared" ca="1" si="6"/>
        <v>44090</v>
      </c>
      <c r="G371" t="s">
        <v>373</v>
      </c>
      <c r="H371">
        <v>1</v>
      </c>
    </row>
    <row r="372" spans="1:8" x14ac:dyDescent="0.25">
      <c r="A372">
        <v>113</v>
      </c>
      <c r="B372">
        <v>1236</v>
      </c>
      <c r="C372">
        <v>74</v>
      </c>
      <c r="D372" s="2">
        <f ca="1">DATE(YEAR(TODAY())-4,9,13)</f>
        <v>44087</v>
      </c>
      <c r="E372">
        <v>4</v>
      </c>
      <c r="F372" s="2">
        <f t="shared" ca="1" si="6"/>
        <v>44091</v>
      </c>
      <c r="G372" t="s">
        <v>374</v>
      </c>
      <c r="H372">
        <v>1</v>
      </c>
    </row>
    <row r="373" spans="1:8" x14ac:dyDescent="0.25">
      <c r="A373">
        <v>1794</v>
      </c>
      <c r="B373">
        <v>1339</v>
      </c>
      <c r="C373">
        <v>85</v>
      </c>
      <c r="D373" s="2">
        <f ca="1">DATE(YEAR(TODAY())-4,9,14)</f>
        <v>44088</v>
      </c>
      <c r="E373">
        <v>8</v>
      </c>
      <c r="F373" s="2">
        <f t="shared" ca="1" si="6"/>
        <v>44096</v>
      </c>
      <c r="G373" t="s">
        <v>375</v>
      </c>
      <c r="H373">
        <v>1</v>
      </c>
    </row>
    <row r="374" spans="1:8" x14ac:dyDescent="0.25">
      <c r="A374">
        <v>1881</v>
      </c>
      <c r="B374">
        <v>1287</v>
      </c>
      <c r="C374">
        <v>59</v>
      </c>
      <c r="D374" s="2">
        <f ca="1">DATE(YEAR(TODAY())-4,9,14)</f>
        <v>44088</v>
      </c>
      <c r="E374">
        <v>8</v>
      </c>
      <c r="F374" s="2">
        <f t="shared" ca="1" si="6"/>
        <v>44096</v>
      </c>
      <c r="G374" t="s">
        <v>376</v>
      </c>
      <c r="H374">
        <v>5</v>
      </c>
    </row>
    <row r="375" spans="1:8" x14ac:dyDescent="0.25">
      <c r="A375">
        <v>943</v>
      </c>
      <c r="B375">
        <v>1269</v>
      </c>
      <c r="C375">
        <v>56</v>
      </c>
      <c r="D375" s="2">
        <f ca="1">DATE(YEAR(TODAY())-4,9,16)</f>
        <v>44090</v>
      </c>
      <c r="E375">
        <v>1</v>
      </c>
      <c r="F375" s="2">
        <f t="shared" ca="1" si="6"/>
        <v>44091</v>
      </c>
      <c r="G375" t="s">
        <v>377</v>
      </c>
      <c r="H375">
        <v>1</v>
      </c>
    </row>
    <row r="376" spans="1:8" x14ac:dyDescent="0.25">
      <c r="A376">
        <v>1758</v>
      </c>
      <c r="B376">
        <v>1294</v>
      </c>
      <c r="C376">
        <v>21</v>
      </c>
      <c r="D376" s="2">
        <f ca="1">DATE(YEAR(TODAY())-4,9,16)</f>
        <v>44090</v>
      </c>
      <c r="E376">
        <v>9</v>
      </c>
      <c r="F376" s="2">
        <f t="shared" ca="1" si="6"/>
        <v>44099</v>
      </c>
      <c r="G376" t="s">
        <v>378</v>
      </c>
      <c r="H376">
        <v>4</v>
      </c>
    </row>
    <row r="377" spans="1:8" x14ac:dyDescent="0.25">
      <c r="A377">
        <v>1750</v>
      </c>
      <c r="B377">
        <v>1362</v>
      </c>
      <c r="C377">
        <v>48</v>
      </c>
      <c r="D377" s="2">
        <f ca="1">DATE(YEAR(TODAY())-4,9,17)</f>
        <v>44091</v>
      </c>
      <c r="E377">
        <v>6</v>
      </c>
      <c r="F377" s="2">
        <f t="shared" ca="1" si="6"/>
        <v>44097</v>
      </c>
      <c r="G377" t="s">
        <v>379</v>
      </c>
      <c r="H377">
        <v>1</v>
      </c>
    </row>
    <row r="378" spans="1:8" x14ac:dyDescent="0.25">
      <c r="A378">
        <v>1395</v>
      </c>
      <c r="B378">
        <v>1361</v>
      </c>
      <c r="C378">
        <v>54</v>
      </c>
      <c r="D378" s="2">
        <f ca="1">DATE(YEAR(TODAY())-4,9,17)</f>
        <v>44091</v>
      </c>
      <c r="E378">
        <v>2</v>
      </c>
      <c r="F378" s="2">
        <f t="shared" ca="1" si="6"/>
        <v>44093</v>
      </c>
      <c r="G378" t="s">
        <v>380</v>
      </c>
      <c r="H378">
        <v>4</v>
      </c>
    </row>
    <row r="379" spans="1:8" x14ac:dyDescent="0.25">
      <c r="A379">
        <v>474</v>
      </c>
      <c r="B379">
        <v>1356</v>
      </c>
      <c r="C379">
        <v>86</v>
      </c>
      <c r="D379" s="2">
        <f ca="1">DATE(YEAR(TODAY())-4,9,17)</f>
        <v>44091</v>
      </c>
      <c r="E379">
        <v>9</v>
      </c>
      <c r="F379" s="2">
        <f t="shared" ca="1" si="6"/>
        <v>44100</v>
      </c>
      <c r="G379" t="s">
        <v>381</v>
      </c>
      <c r="H379">
        <v>4</v>
      </c>
    </row>
    <row r="380" spans="1:8" x14ac:dyDescent="0.25">
      <c r="A380">
        <v>1989</v>
      </c>
      <c r="B380">
        <v>1240</v>
      </c>
      <c r="C380">
        <v>93</v>
      </c>
      <c r="D380" s="2">
        <f ca="1">DATE(YEAR(TODAY())-4,9,18)</f>
        <v>44092</v>
      </c>
      <c r="E380">
        <v>9</v>
      </c>
      <c r="F380" s="2">
        <f t="shared" ca="1" si="6"/>
        <v>44101</v>
      </c>
      <c r="G380" t="s">
        <v>382</v>
      </c>
      <c r="H380">
        <v>1</v>
      </c>
    </row>
    <row r="381" spans="1:8" x14ac:dyDescent="0.25">
      <c r="A381">
        <v>732</v>
      </c>
      <c r="B381">
        <v>1243</v>
      </c>
      <c r="C381">
        <v>76</v>
      </c>
      <c r="D381" s="2">
        <f ca="1">DATE(YEAR(TODAY())-4,9,19)</f>
        <v>44093</v>
      </c>
      <c r="E381">
        <v>6</v>
      </c>
      <c r="F381" s="2">
        <f t="shared" ca="1" si="6"/>
        <v>44099</v>
      </c>
      <c r="G381" t="s">
        <v>383</v>
      </c>
      <c r="H381">
        <v>5</v>
      </c>
    </row>
    <row r="382" spans="1:8" x14ac:dyDescent="0.25">
      <c r="A382">
        <v>1474</v>
      </c>
      <c r="B382">
        <v>1383</v>
      </c>
      <c r="C382">
        <v>91</v>
      </c>
      <c r="D382" s="2">
        <f ca="1">DATE(YEAR(TODAY())-4,9,20)</f>
        <v>44094</v>
      </c>
      <c r="E382">
        <v>6</v>
      </c>
      <c r="F382" s="2">
        <f t="shared" ca="1" si="6"/>
        <v>44100</v>
      </c>
      <c r="G382" t="s">
        <v>384</v>
      </c>
      <c r="H382">
        <v>5</v>
      </c>
    </row>
    <row r="383" spans="1:8" x14ac:dyDescent="0.25">
      <c r="A383">
        <v>1570</v>
      </c>
      <c r="B383">
        <v>1344</v>
      </c>
      <c r="C383">
        <v>44</v>
      </c>
      <c r="D383" s="2">
        <f ca="1">DATE(YEAR(TODAY())-4,9,21)</f>
        <v>44095</v>
      </c>
      <c r="E383">
        <v>3</v>
      </c>
      <c r="F383" s="2">
        <f t="shared" ca="1" si="6"/>
        <v>44098</v>
      </c>
      <c r="G383" t="s">
        <v>385</v>
      </c>
      <c r="H383">
        <v>4</v>
      </c>
    </row>
    <row r="384" spans="1:8" x14ac:dyDescent="0.25">
      <c r="A384">
        <v>875</v>
      </c>
      <c r="B384">
        <v>1390</v>
      </c>
      <c r="C384">
        <v>75</v>
      </c>
      <c r="D384" s="2">
        <f ca="1">DATE(YEAR(TODAY())-4,9,22)</f>
        <v>44096</v>
      </c>
      <c r="E384">
        <v>6</v>
      </c>
      <c r="F384" s="2">
        <f t="shared" ca="1" si="6"/>
        <v>44102</v>
      </c>
      <c r="G384" t="s">
        <v>386</v>
      </c>
      <c r="H384">
        <v>5</v>
      </c>
    </row>
    <row r="385" spans="1:8" x14ac:dyDescent="0.25">
      <c r="A385">
        <v>1552</v>
      </c>
      <c r="B385">
        <v>1320</v>
      </c>
      <c r="C385">
        <v>43</v>
      </c>
      <c r="D385" s="2">
        <f ca="1">DATE(YEAR(TODAY())-4,9,23)</f>
        <v>44097</v>
      </c>
      <c r="E385">
        <v>4</v>
      </c>
      <c r="F385" s="2">
        <f t="shared" ca="1" si="6"/>
        <v>44101</v>
      </c>
      <c r="G385" t="s">
        <v>387</v>
      </c>
      <c r="H385">
        <v>5</v>
      </c>
    </row>
    <row r="386" spans="1:8" x14ac:dyDescent="0.25">
      <c r="A386">
        <v>654</v>
      </c>
      <c r="B386">
        <v>1271</v>
      </c>
      <c r="C386">
        <v>100</v>
      </c>
      <c r="D386" s="2">
        <f ca="1">DATE(YEAR(TODAY())-4,9,23)</f>
        <v>44097</v>
      </c>
      <c r="E386">
        <v>1</v>
      </c>
      <c r="F386" s="2">
        <f t="shared" ca="1" si="6"/>
        <v>44098</v>
      </c>
      <c r="G386" t="s">
        <v>388</v>
      </c>
      <c r="H386">
        <v>4</v>
      </c>
    </row>
    <row r="387" spans="1:8" x14ac:dyDescent="0.25">
      <c r="A387">
        <v>285</v>
      </c>
      <c r="B387">
        <v>1282</v>
      </c>
      <c r="C387">
        <v>13</v>
      </c>
      <c r="D387" s="2">
        <f ca="1">DATE(YEAR(TODAY())-4,9,25)</f>
        <v>44099</v>
      </c>
      <c r="E387">
        <v>2</v>
      </c>
      <c r="F387" s="2">
        <f t="shared" ca="1" si="6"/>
        <v>44101</v>
      </c>
      <c r="G387" t="s">
        <v>389</v>
      </c>
      <c r="H387">
        <v>5</v>
      </c>
    </row>
    <row r="388" spans="1:8" x14ac:dyDescent="0.25">
      <c r="A388">
        <v>1977</v>
      </c>
      <c r="B388">
        <v>1381</v>
      </c>
      <c r="C388">
        <v>89</v>
      </c>
      <c r="D388" s="2">
        <f ca="1">DATE(YEAR(TODAY())-4,9,27)</f>
        <v>44101</v>
      </c>
      <c r="E388">
        <v>10</v>
      </c>
      <c r="F388" s="2">
        <f t="shared" ref="F388:F451" ca="1" si="7">D388+E388</f>
        <v>44111</v>
      </c>
      <c r="G388" t="s">
        <v>390</v>
      </c>
      <c r="H388">
        <v>1</v>
      </c>
    </row>
    <row r="389" spans="1:8" x14ac:dyDescent="0.25">
      <c r="A389">
        <v>823</v>
      </c>
      <c r="B389">
        <v>1343</v>
      </c>
      <c r="C389">
        <v>28</v>
      </c>
      <c r="D389" s="2">
        <f ca="1">DATE(YEAR(TODAY())-4,9,27)</f>
        <v>44101</v>
      </c>
      <c r="E389">
        <v>3</v>
      </c>
      <c r="F389" s="2">
        <f t="shared" ca="1" si="7"/>
        <v>44104</v>
      </c>
      <c r="G389" t="s">
        <v>391</v>
      </c>
      <c r="H389">
        <v>4</v>
      </c>
    </row>
    <row r="390" spans="1:8" x14ac:dyDescent="0.25">
      <c r="A390">
        <v>1626</v>
      </c>
      <c r="B390">
        <v>1301</v>
      </c>
      <c r="C390">
        <v>3</v>
      </c>
      <c r="D390" s="2">
        <f ca="1">DATE(YEAR(TODAY())-4,9,28)</f>
        <v>44102</v>
      </c>
      <c r="E390">
        <v>4</v>
      </c>
      <c r="F390" s="2">
        <f t="shared" ca="1" si="7"/>
        <v>44106</v>
      </c>
      <c r="G390" t="s">
        <v>392</v>
      </c>
      <c r="H390">
        <v>1</v>
      </c>
    </row>
    <row r="391" spans="1:8" x14ac:dyDescent="0.25">
      <c r="A391">
        <v>404</v>
      </c>
      <c r="B391">
        <v>1268</v>
      </c>
      <c r="C391">
        <v>16</v>
      </c>
      <c r="D391" s="2">
        <f ca="1">DATE(YEAR(TODAY())-4,9,30)</f>
        <v>44104</v>
      </c>
      <c r="E391">
        <v>4</v>
      </c>
      <c r="F391" s="2">
        <f t="shared" ca="1" si="7"/>
        <v>44108</v>
      </c>
      <c r="G391" t="s">
        <v>393</v>
      </c>
      <c r="H391">
        <v>1</v>
      </c>
    </row>
    <row r="392" spans="1:8" x14ac:dyDescent="0.25">
      <c r="A392">
        <v>560</v>
      </c>
      <c r="B392">
        <v>1370</v>
      </c>
      <c r="C392">
        <v>65</v>
      </c>
      <c r="D392" s="2">
        <f ca="1">DATE(YEAR(TODAY())-4,9,30)</f>
        <v>44104</v>
      </c>
      <c r="E392">
        <v>6</v>
      </c>
      <c r="F392" s="2">
        <f t="shared" ca="1" si="7"/>
        <v>44110</v>
      </c>
      <c r="G392" t="s">
        <v>394</v>
      </c>
      <c r="H392">
        <v>1</v>
      </c>
    </row>
    <row r="393" spans="1:8" x14ac:dyDescent="0.25">
      <c r="A393">
        <v>803</v>
      </c>
      <c r="B393">
        <v>1252</v>
      </c>
      <c r="C393">
        <v>69</v>
      </c>
      <c r="D393" s="2">
        <f ca="1">DATE(YEAR(TODAY())-4,10,1)</f>
        <v>44105</v>
      </c>
      <c r="E393">
        <v>2</v>
      </c>
      <c r="F393" s="2">
        <f t="shared" ca="1" si="7"/>
        <v>44107</v>
      </c>
      <c r="G393" t="s">
        <v>395</v>
      </c>
      <c r="H393">
        <v>5</v>
      </c>
    </row>
    <row r="394" spans="1:8" x14ac:dyDescent="0.25">
      <c r="A394">
        <v>1040</v>
      </c>
      <c r="B394">
        <v>1284</v>
      </c>
      <c r="C394">
        <v>36</v>
      </c>
      <c r="D394" s="2">
        <f ca="1">DATE(YEAR(TODAY())-4,10,2)</f>
        <v>44106</v>
      </c>
      <c r="E394">
        <v>6</v>
      </c>
      <c r="F394" s="2">
        <f t="shared" ca="1" si="7"/>
        <v>44112</v>
      </c>
      <c r="G394" t="s">
        <v>396</v>
      </c>
      <c r="H394">
        <v>1</v>
      </c>
    </row>
    <row r="395" spans="1:8" x14ac:dyDescent="0.25">
      <c r="A395">
        <v>1290</v>
      </c>
      <c r="B395">
        <v>1267</v>
      </c>
      <c r="C395">
        <v>51</v>
      </c>
      <c r="D395" s="2">
        <f ca="1">DATE(YEAR(TODAY())-4,10,3)</f>
        <v>44107</v>
      </c>
      <c r="E395">
        <v>7</v>
      </c>
      <c r="F395" s="2">
        <f t="shared" ca="1" si="7"/>
        <v>44114</v>
      </c>
      <c r="G395" t="s">
        <v>397</v>
      </c>
      <c r="H395">
        <v>2</v>
      </c>
    </row>
    <row r="396" spans="1:8" x14ac:dyDescent="0.25">
      <c r="A396">
        <v>47</v>
      </c>
      <c r="B396">
        <v>1388</v>
      </c>
      <c r="C396">
        <v>20</v>
      </c>
      <c r="D396" s="2">
        <f ca="1">DATE(YEAR(TODAY())-4,10,4)</f>
        <v>44108</v>
      </c>
      <c r="E396">
        <v>3</v>
      </c>
      <c r="F396" s="2">
        <f t="shared" ca="1" si="7"/>
        <v>44111</v>
      </c>
      <c r="G396" t="s">
        <v>398</v>
      </c>
      <c r="H396">
        <v>1</v>
      </c>
    </row>
    <row r="397" spans="1:8" x14ac:dyDescent="0.25">
      <c r="A397">
        <v>194</v>
      </c>
      <c r="B397">
        <v>1257</v>
      </c>
      <c r="C397">
        <v>29</v>
      </c>
      <c r="D397" s="2">
        <f ca="1">DATE(YEAR(TODAY())-4,10,4)</f>
        <v>44108</v>
      </c>
      <c r="E397">
        <v>9</v>
      </c>
      <c r="F397" s="2">
        <f t="shared" ca="1" si="7"/>
        <v>44117</v>
      </c>
      <c r="G397" t="s">
        <v>399</v>
      </c>
      <c r="H397">
        <v>4</v>
      </c>
    </row>
    <row r="398" spans="1:8" x14ac:dyDescent="0.25">
      <c r="A398">
        <v>70</v>
      </c>
      <c r="B398">
        <v>1284</v>
      </c>
      <c r="C398">
        <v>15</v>
      </c>
      <c r="D398" s="2">
        <f ca="1">DATE(YEAR(TODAY())-4,10,4)</f>
        <v>44108</v>
      </c>
      <c r="E398">
        <v>1</v>
      </c>
      <c r="F398" s="2">
        <f t="shared" ca="1" si="7"/>
        <v>44109</v>
      </c>
      <c r="G398" t="s">
        <v>400</v>
      </c>
      <c r="H398">
        <v>2</v>
      </c>
    </row>
    <row r="399" spans="1:8" x14ac:dyDescent="0.25">
      <c r="A399">
        <v>1044</v>
      </c>
      <c r="B399">
        <v>1350</v>
      </c>
      <c r="C399">
        <v>31</v>
      </c>
      <c r="D399" s="2">
        <f ca="1">DATE(YEAR(TODAY())-4,10,6)</f>
        <v>44110</v>
      </c>
      <c r="E399">
        <v>2</v>
      </c>
      <c r="F399" s="2">
        <f t="shared" ca="1" si="7"/>
        <v>44112</v>
      </c>
      <c r="G399" t="s">
        <v>401</v>
      </c>
      <c r="H399">
        <v>1</v>
      </c>
    </row>
    <row r="400" spans="1:8" x14ac:dyDescent="0.25">
      <c r="A400">
        <v>1088</v>
      </c>
      <c r="B400">
        <v>1248</v>
      </c>
      <c r="C400">
        <v>94</v>
      </c>
      <c r="D400" s="2">
        <f ca="1">DATE(YEAR(TODAY())-4,10,6)</f>
        <v>44110</v>
      </c>
      <c r="E400">
        <v>6</v>
      </c>
      <c r="F400" s="2">
        <f t="shared" ca="1" si="7"/>
        <v>44116</v>
      </c>
      <c r="G400" t="s">
        <v>402</v>
      </c>
      <c r="H400">
        <v>4</v>
      </c>
    </row>
    <row r="401" spans="1:8" x14ac:dyDescent="0.25">
      <c r="A401">
        <v>542</v>
      </c>
      <c r="B401">
        <v>1381</v>
      </c>
      <c r="C401">
        <v>60</v>
      </c>
      <c r="D401" s="2">
        <f ca="1">DATE(YEAR(TODAY())-4,10,7)</f>
        <v>44111</v>
      </c>
      <c r="E401">
        <v>1</v>
      </c>
      <c r="F401" s="2">
        <f t="shared" ca="1" si="7"/>
        <v>44112</v>
      </c>
      <c r="G401" t="s">
        <v>403</v>
      </c>
      <c r="H401">
        <v>1</v>
      </c>
    </row>
    <row r="402" spans="1:8" x14ac:dyDescent="0.25">
      <c r="A402">
        <v>101</v>
      </c>
      <c r="B402">
        <v>1357</v>
      </c>
      <c r="C402">
        <v>38</v>
      </c>
      <c r="D402" s="2">
        <f ca="1">DATE(YEAR(TODAY())-4,10,8)</f>
        <v>44112</v>
      </c>
      <c r="E402">
        <v>3</v>
      </c>
      <c r="F402" s="2">
        <f t="shared" ca="1" si="7"/>
        <v>44115</v>
      </c>
      <c r="G402" t="s">
        <v>404</v>
      </c>
      <c r="H402">
        <v>1</v>
      </c>
    </row>
    <row r="403" spans="1:8" x14ac:dyDescent="0.25">
      <c r="A403">
        <v>1581</v>
      </c>
      <c r="B403">
        <v>1260</v>
      </c>
      <c r="C403">
        <v>9</v>
      </c>
      <c r="D403" s="2">
        <f ca="1">DATE(YEAR(TODAY())-4,10,8)</f>
        <v>44112</v>
      </c>
      <c r="E403">
        <v>10</v>
      </c>
      <c r="F403" s="2">
        <f t="shared" ca="1" si="7"/>
        <v>44122</v>
      </c>
      <c r="G403" t="s">
        <v>405</v>
      </c>
      <c r="H403">
        <v>4</v>
      </c>
    </row>
    <row r="404" spans="1:8" x14ac:dyDescent="0.25">
      <c r="A404">
        <v>1133</v>
      </c>
      <c r="B404">
        <v>1247</v>
      </c>
      <c r="C404">
        <v>85</v>
      </c>
      <c r="D404" s="2">
        <f ca="1">DATE(YEAR(TODAY())-4,10,9)</f>
        <v>44113</v>
      </c>
      <c r="E404">
        <v>1</v>
      </c>
      <c r="F404" s="2">
        <f t="shared" ca="1" si="7"/>
        <v>44114</v>
      </c>
      <c r="G404" t="s">
        <v>406</v>
      </c>
      <c r="H404">
        <v>4</v>
      </c>
    </row>
    <row r="405" spans="1:8" x14ac:dyDescent="0.25">
      <c r="A405">
        <v>191</v>
      </c>
      <c r="B405">
        <v>1272</v>
      </c>
      <c r="C405">
        <v>53</v>
      </c>
      <c r="D405" s="2">
        <f ca="1">DATE(YEAR(TODAY())-4,10,10)</f>
        <v>44114</v>
      </c>
      <c r="E405">
        <v>10</v>
      </c>
      <c r="F405" s="2">
        <f t="shared" ca="1" si="7"/>
        <v>44124</v>
      </c>
      <c r="G405" t="s">
        <v>407</v>
      </c>
      <c r="H405">
        <v>2</v>
      </c>
    </row>
    <row r="406" spans="1:8" x14ac:dyDescent="0.25">
      <c r="A406">
        <v>1460</v>
      </c>
      <c r="B406">
        <v>1273</v>
      </c>
      <c r="C406">
        <v>38</v>
      </c>
      <c r="D406" s="2">
        <f ca="1">DATE(YEAR(TODAY())-4,10,10)</f>
        <v>44114</v>
      </c>
      <c r="E406">
        <v>4</v>
      </c>
      <c r="F406" s="2">
        <f t="shared" ca="1" si="7"/>
        <v>44118</v>
      </c>
      <c r="G406" t="s">
        <v>408</v>
      </c>
      <c r="H406">
        <v>4</v>
      </c>
    </row>
    <row r="407" spans="1:8" x14ac:dyDescent="0.25">
      <c r="A407">
        <v>1815</v>
      </c>
      <c r="B407">
        <v>1369</v>
      </c>
      <c r="C407">
        <v>35</v>
      </c>
      <c r="D407" s="2">
        <f ca="1">DATE(YEAR(TODAY())-4,10,11)</f>
        <v>44115</v>
      </c>
      <c r="E407">
        <v>1</v>
      </c>
      <c r="F407" s="2">
        <f t="shared" ca="1" si="7"/>
        <v>44116</v>
      </c>
      <c r="G407" t="s">
        <v>409</v>
      </c>
      <c r="H407">
        <v>1</v>
      </c>
    </row>
    <row r="408" spans="1:8" x14ac:dyDescent="0.25">
      <c r="A408">
        <v>224</v>
      </c>
      <c r="B408">
        <v>1277</v>
      </c>
      <c r="C408">
        <v>36</v>
      </c>
      <c r="D408" s="2">
        <f ca="1">DATE(YEAR(TODAY())-4,10,12)</f>
        <v>44116</v>
      </c>
      <c r="E408">
        <v>7</v>
      </c>
      <c r="F408" s="2">
        <f t="shared" ca="1" si="7"/>
        <v>44123</v>
      </c>
      <c r="G408" t="s">
        <v>410</v>
      </c>
      <c r="H408">
        <v>4</v>
      </c>
    </row>
    <row r="409" spans="1:8" x14ac:dyDescent="0.25">
      <c r="A409">
        <v>168</v>
      </c>
      <c r="B409">
        <v>1261</v>
      </c>
      <c r="C409">
        <v>82</v>
      </c>
      <c r="D409" s="2">
        <f ca="1">DATE(YEAR(TODAY())-4,10,12)</f>
        <v>44116</v>
      </c>
      <c r="E409">
        <v>7</v>
      </c>
      <c r="F409" s="2">
        <f t="shared" ca="1" si="7"/>
        <v>44123</v>
      </c>
      <c r="G409" t="s">
        <v>411</v>
      </c>
      <c r="H409">
        <v>2</v>
      </c>
    </row>
    <row r="410" spans="1:8" x14ac:dyDescent="0.25">
      <c r="A410">
        <v>328</v>
      </c>
      <c r="B410">
        <v>1341</v>
      </c>
      <c r="C410">
        <v>55</v>
      </c>
      <c r="D410" s="2">
        <f ca="1">DATE(YEAR(TODAY())-4,10,14)</f>
        <v>44118</v>
      </c>
      <c r="E410">
        <v>5</v>
      </c>
      <c r="F410" s="2">
        <f t="shared" ca="1" si="7"/>
        <v>44123</v>
      </c>
      <c r="G410" t="s">
        <v>412</v>
      </c>
      <c r="H410">
        <v>1</v>
      </c>
    </row>
    <row r="411" spans="1:8" x14ac:dyDescent="0.25">
      <c r="A411">
        <v>699</v>
      </c>
      <c r="B411">
        <v>1300</v>
      </c>
      <c r="C411">
        <v>70</v>
      </c>
      <c r="D411" s="2">
        <f ca="1">DATE(YEAR(TODAY())-4,10,14)</f>
        <v>44118</v>
      </c>
      <c r="E411">
        <v>9</v>
      </c>
      <c r="F411" s="2">
        <f t="shared" ca="1" si="7"/>
        <v>44127</v>
      </c>
      <c r="G411" t="s">
        <v>413</v>
      </c>
      <c r="H411">
        <v>4</v>
      </c>
    </row>
    <row r="412" spans="1:8" x14ac:dyDescent="0.25">
      <c r="A412">
        <v>1292</v>
      </c>
      <c r="B412">
        <v>1339</v>
      </c>
      <c r="C412">
        <v>73</v>
      </c>
      <c r="D412" s="2">
        <f ca="1">DATE(YEAR(TODAY())-4,10,15)</f>
        <v>44119</v>
      </c>
      <c r="E412">
        <v>5</v>
      </c>
      <c r="F412" s="2">
        <f t="shared" ca="1" si="7"/>
        <v>44124</v>
      </c>
      <c r="G412" t="s">
        <v>414</v>
      </c>
      <c r="H412">
        <v>4</v>
      </c>
    </row>
    <row r="413" spans="1:8" x14ac:dyDescent="0.25">
      <c r="A413">
        <v>1050</v>
      </c>
      <c r="B413">
        <v>1331</v>
      </c>
      <c r="C413">
        <v>28</v>
      </c>
      <c r="D413" s="2">
        <f ca="1">DATE(YEAR(TODAY())-4,10,17)</f>
        <v>44121</v>
      </c>
      <c r="E413">
        <v>2</v>
      </c>
      <c r="F413" s="2">
        <f t="shared" ca="1" si="7"/>
        <v>44123</v>
      </c>
      <c r="G413" t="s">
        <v>415</v>
      </c>
      <c r="H413">
        <v>4</v>
      </c>
    </row>
    <row r="414" spans="1:8" x14ac:dyDescent="0.25">
      <c r="A414">
        <v>639</v>
      </c>
      <c r="B414">
        <v>1274</v>
      </c>
      <c r="C414">
        <v>31</v>
      </c>
      <c r="D414" s="2">
        <f ca="1">DATE(YEAR(TODAY())-4,10,18)</f>
        <v>44122</v>
      </c>
      <c r="E414">
        <v>5</v>
      </c>
      <c r="F414" s="2">
        <f t="shared" ca="1" si="7"/>
        <v>44127</v>
      </c>
      <c r="G414" t="s">
        <v>416</v>
      </c>
      <c r="H414">
        <v>5</v>
      </c>
    </row>
    <row r="415" spans="1:8" x14ac:dyDescent="0.25">
      <c r="A415">
        <v>41</v>
      </c>
      <c r="B415">
        <v>1300</v>
      </c>
      <c r="C415">
        <v>65</v>
      </c>
      <c r="D415" s="2">
        <f ca="1">DATE(YEAR(TODAY())-4,10,18)</f>
        <v>44122</v>
      </c>
      <c r="E415">
        <v>8</v>
      </c>
      <c r="F415" s="2">
        <f t="shared" ca="1" si="7"/>
        <v>44130</v>
      </c>
      <c r="G415" t="s">
        <v>417</v>
      </c>
      <c r="H415">
        <v>4</v>
      </c>
    </row>
    <row r="416" spans="1:8" x14ac:dyDescent="0.25">
      <c r="A416">
        <v>717</v>
      </c>
      <c r="B416">
        <v>1321</v>
      </c>
      <c r="C416">
        <v>28</v>
      </c>
      <c r="D416" s="2">
        <f ca="1">DATE(YEAR(TODAY())-4,10,19)</f>
        <v>44123</v>
      </c>
      <c r="E416">
        <v>8</v>
      </c>
      <c r="F416" s="2">
        <f t="shared" ca="1" si="7"/>
        <v>44131</v>
      </c>
      <c r="G416" t="s">
        <v>418</v>
      </c>
      <c r="H416">
        <v>1</v>
      </c>
    </row>
    <row r="417" spans="1:8" x14ac:dyDescent="0.25">
      <c r="A417">
        <v>1293</v>
      </c>
      <c r="B417">
        <v>1294</v>
      </c>
      <c r="C417">
        <v>92</v>
      </c>
      <c r="D417" s="2">
        <f ca="1">DATE(YEAR(TODAY())-4,10,19)</f>
        <v>44123</v>
      </c>
      <c r="E417">
        <v>5</v>
      </c>
      <c r="F417" s="2">
        <f t="shared" ca="1" si="7"/>
        <v>44128</v>
      </c>
      <c r="G417" t="s">
        <v>419</v>
      </c>
      <c r="H417">
        <v>4</v>
      </c>
    </row>
    <row r="418" spans="1:8" x14ac:dyDescent="0.25">
      <c r="A418">
        <v>1909</v>
      </c>
      <c r="B418">
        <v>1369</v>
      </c>
      <c r="C418">
        <v>95</v>
      </c>
      <c r="D418" s="2">
        <f ca="1">DATE(YEAR(TODAY())-4,10,23)</f>
        <v>44127</v>
      </c>
      <c r="E418">
        <v>7</v>
      </c>
      <c r="F418" s="2">
        <f t="shared" ca="1" si="7"/>
        <v>44134</v>
      </c>
      <c r="G418" t="s">
        <v>420</v>
      </c>
      <c r="H418">
        <v>1</v>
      </c>
    </row>
    <row r="419" spans="1:8" x14ac:dyDescent="0.25">
      <c r="A419">
        <v>670</v>
      </c>
      <c r="B419">
        <v>1388</v>
      </c>
      <c r="C419">
        <v>7</v>
      </c>
      <c r="D419" s="2">
        <f ca="1">DATE(YEAR(TODAY())-4,10,24)</f>
        <v>44128</v>
      </c>
      <c r="E419">
        <v>8</v>
      </c>
      <c r="F419" s="2">
        <f t="shared" ca="1" si="7"/>
        <v>44136</v>
      </c>
      <c r="G419" t="s">
        <v>421</v>
      </c>
      <c r="H419">
        <v>1</v>
      </c>
    </row>
    <row r="420" spans="1:8" x14ac:dyDescent="0.25">
      <c r="A420">
        <v>910</v>
      </c>
      <c r="B420">
        <v>1336</v>
      </c>
      <c r="C420">
        <v>35</v>
      </c>
      <c r="D420" s="2">
        <f ca="1">DATE(YEAR(TODAY())-4,10,25)</f>
        <v>44129</v>
      </c>
      <c r="E420">
        <v>3</v>
      </c>
      <c r="F420" s="2">
        <f t="shared" ca="1" si="7"/>
        <v>44132</v>
      </c>
      <c r="G420" t="s">
        <v>422</v>
      </c>
      <c r="H420">
        <v>1</v>
      </c>
    </row>
    <row r="421" spans="1:8" x14ac:dyDescent="0.25">
      <c r="A421">
        <v>718</v>
      </c>
      <c r="B421">
        <v>1272</v>
      </c>
      <c r="C421">
        <v>92</v>
      </c>
      <c r="D421" s="2">
        <f ca="1">DATE(YEAR(TODAY())-4,10,26)</f>
        <v>44130</v>
      </c>
      <c r="E421">
        <v>8</v>
      </c>
      <c r="F421" s="2">
        <f t="shared" ca="1" si="7"/>
        <v>44138</v>
      </c>
      <c r="G421" t="s">
        <v>423</v>
      </c>
      <c r="H421">
        <v>5</v>
      </c>
    </row>
    <row r="422" spans="1:8" x14ac:dyDescent="0.25">
      <c r="A422">
        <v>643</v>
      </c>
      <c r="B422">
        <v>1305</v>
      </c>
      <c r="C422">
        <v>73</v>
      </c>
      <c r="D422" s="2">
        <f ca="1">DATE(YEAR(TODAY())-4,10,26)</f>
        <v>44130</v>
      </c>
      <c r="E422">
        <v>7</v>
      </c>
      <c r="F422" s="2">
        <f t="shared" ca="1" si="7"/>
        <v>44137</v>
      </c>
      <c r="G422" t="s">
        <v>424</v>
      </c>
      <c r="H422">
        <v>2</v>
      </c>
    </row>
    <row r="423" spans="1:8" x14ac:dyDescent="0.25">
      <c r="A423">
        <v>1291</v>
      </c>
      <c r="B423">
        <v>1261</v>
      </c>
      <c r="C423">
        <v>98</v>
      </c>
      <c r="D423" s="2">
        <f ca="1">DATE(YEAR(TODAY())-4,10,27)</f>
        <v>44131</v>
      </c>
      <c r="E423">
        <v>1</v>
      </c>
      <c r="F423" s="2">
        <f t="shared" ca="1" si="7"/>
        <v>44132</v>
      </c>
      <c r="G423" t="s">
        <v>425</v>
      </c>
      <c r="H423">
        <v>1</v>
      </c>
    </row>
    <row r="424" spans="1:8" x14ac:dyDescent="0.25">
      <c r="A424">
        <v>1472</v>
      </c>
      <c r="B424">
        <v>1265</v>
      </c>
      <c r="C424">
        <v>19</v>
      </c>
      <c r="D424" s="2">
        <f ca="1">DATE(YEAR(TODAY())-4,10,29)</f>
        <v>44133</v>
      </c>
      <c r="E424">
        <v>9</v>
      </c>
      <c r="F424" s="2">
        <f t="shared" ca="1" si="7"/>
        <v>44142</v>
      </c>
      <c r="G424" t="s">
        <v>426</v>
      </c>
      <c r="H424">
        <v>2</v>
      </c>
    </row>
    <row r="425" spans="1:8" x14ac:dyDescent="0.25">
      <c r="A425">
        <v>1582</v>
      </c>
      <c r="B425">
        <v>1307</v>
      </c>
      <c r="C425">
        <v>96</v>
      </c>
      <c r="D425" s="2">
        <f ca="1">DATE(YEAR(TODAY())-4,10,29)</f>
        <v>44133</v>
      </c>
      <c r="E425">
        <v>4</v>
      </c>
      <c r="F425" s="2">
        <f t="shared" ca="1" si="7"/>
        <v>44137</v>
      </c>
      <c r="G425" t="s">
        <v>427</v>
      </c>
      <c r="H425">
        <v>1</v>
      </c>
    </row>
    <row r="426" spans="1:8" x14ac:dyDescent="0.25">
      <c r="A426">
        <v>858</v>
      </c>
      <c r="B426">
        <v>1244</v>
      </c>
      <c r="C426">
        <v>91</v>
      </c>
      <c r="D426" s="2">
        <f ca="1">DATE(YEAR(TODAY())-4,10,30)</f>
        <v>44134</v>
      </c>
      <c r="E426">
        <v>2</v>
      </c>
      <c r="F426" s="2">
        <f t="shared" ca="1" si="7"/>
        <v>44136</v>
      </c>
      <c r="G426" t="s">
        <v>428</v>
      </c>
      <c r="H426">
        <v>2</v>
      </c>
    </row>
    <row r="427" spans="1:8" x14ac:dyDescent="0.25">
      <c r="A427">
        <v>1114</v>
      </c>
      <c r="B427">
        <v>1365</v>
      </c>
      <c r="C427">
        <v>64</v>
      </c>
      <c r="D427" s="2">
        <f ca="1">DATE(YEAR(TODAY())-4,10,30)</f>
        <v>44134</v>
      </c>
      <c r="E427">
        <v>1</v>
      </c>
      <c r="F427" s="2">
        <f t="shared" ca="1" si="7"/>
        <v>44135</v>
      </c>
      <c r="G427" t="s">
        <v>429</v>
      </c>
      <c r="H427">
        <v>4</v>
      </c>
    </row>
    <row r="428" spans="1:8" x14ac:dyDescent="0.25">
      <c r="A428">
        <v>345</v>
      </c>
      <c r="B428">
        <v>1380</v>
      </c>
      <c r="C428">
        <v>40</v>
      </c>
      <c r="D428" s="2">
        <f ca="1">DATE(YEAR(TODAY())-4,10,31)</f>
        <v>44135</v>
      </c>
      <c r="E428">
        <v>6</v>
      </c>
      <c r="F428" s="2">
        <f t="shared" ca="1" si="7"/>
        <v>44141</v>
      </c>
      <c r="G428" t="s">
        <v>430</v>
      </c>
      <c r="H428">
        <v>1</v>
      </c>
    </row>
    <row r="429" spans="1:8" x14ac:dyDescent="0.25">
      <c r="A429">
        <v>1354</v>
      </c>
      <c r="B429">
        <v>1246</v>
      </c>
      <c r="C429">
        <v>1</v>
      </c>
      <c r="D429" s="2">
        <f ca="1">DATE(YEAR(TODAY())-4,11,1)</f>
        <v>44136</v>
      </c>
      <c r="E429">
        <v>5</v>
      </c>
      <c r="F429" s="2">
        <f t="shared" ca="1" si="7"/>
        <v>44141</v>
      </c>
      <c r="G429" t="s">
        <v>431</v>
      </c>
      <c r="H429">
        <v>2</v>
      </c>
    </row>
    <row r="430" spans="1:8" x14ac:dyDescent="0.25">
      <c r="A430">
        <v>108</v>
      </c>
      <c r="B430">
        <v>1346</v>
      </c>
      <c r="C430">
        <v>49</v>
      </c>
      <c r="D430" s="2">
        <f ca="1">DATE(YEAR(TODAY())-4,11,1)</f>
        <v>44136</v>
      </c>
      <c r="E430">
        <v>1</v>
      </c>
      <c r="F430" s="2">
        <f t="shared" ca="1" si="7"/>
        <v>44137</v>
      </c>
      <c r="G430" t="s">
        <v>432</v>
      </c>
      <c r="H430">
        <v>4</v>
      </c>
    </row>
    <row r="431" spans="1:8" x14ac:dyDescent="0.25">
      <c r="A431">
        <v>1489</v>
      </c>
      <c r="B431">
        <v>1305</v>
      </c>
      <c r="C431">
        <v>80</v>
      </c>
      <c r="D431" s="2">
        <f ca="1">DATE(YEAR(TODAY())-4,11,2)</f>
        <v>44137</v>
      </c>
      <c r="E431">
        <v>7</v>
      </c>
      <c r="F431" s="2">
        <f t="shared" ca="1" si="7"/>
        <v>44144</v>
      </c>
      <c r="G431" t="s">
        <v>433</v>
      </c>
      <c r="H431">
        <v>2</v>
      </c>
    </row>
    <row r="432" spans="1:8" x14ac:dyDescent="0.25">
      <c r="A432">
        <v>1268</v>
      </c>
      <c r="B432">
        <v>1361</v>
      </c>
      <c r="C432">
        <v>50</v>
      </c>
      <c r="D432" s="2">
        <f ca="1">DATE(YEAR(TODAY())-4,11,2)</f>
        <v>44137</v>
      </c>
      <c r="E432">
        <v>3</v>
      </c>
      <c r="F432" s="2">
        <f t="shared" ca="1" si="7"/>
        <v>44140</v>
      </c>
      <c r="G432" t="s">
        <v>434</v>
      </c>
      <c r="H432">
        <v>2</v>
      </c>
    </row>
    <row r="433" spans="1:8" x14ac:dyDescent="0.25">
      <c r="A433">
        <v>1569</v>
      </c>
      <c r="B433">
        <v>1353</v>
      </c>
      <c r="C433">
        <v>44</v>
      </c>
      <c r="D433" s="2">
        <f ca="1">DATE(YEAR(TODAY())-4,11,3)</f>
        <v>44138</v>
      </c>
      <c r="E433">
        <v>5</v>
      </c>
      <c r="F433" s="2">
        <f t="shared" ca="1" si="7"/>
        <v>44143</v>
      </c>
      <c r="G433" t="s">
        <v>435</v>
      </c>
      <c r="H433">
        <v>4</v>
      </c>
    </row>
    <row r="434" spans="1:8" x14ac:dyDescent="0.25">
      <c r="A434">
        <v>1379</v>
      </c>
      <c r="B434">
        <v>1358</v>
      </c>
      <c r="C434">
        <v>28</v>
      </c>
      <c r="D434" s="2">
        <f ca="1">DATE(YEAR(TODAY())-4,11,3)</f>
        <v>44138</v>
      </c>
      <c r="E434">
        <v>6</v>
      </c>
      <c r="F434" s="2">
        <f t="shared" ca="1" si="7"/>
        <v>44144</v>
      </c>
      <c r="G434" t="s">
        <v>436</v>
      </c>
      <c r="H434">
        <v>1</v>
      </c>
    </row>
    <row r="435" spans="1:8" x14ac:dyDescent="0.25">
      <c r="A435">
        <v>1757</v>
      </c>
      <c r="B435">
        <v>1237</v>
      </c>
      <c r="C435">
        <v>72</v>
      </c>
      <c r="D435" s="2">
        <f ca="1">DATE(YEAR(TODAY())-4,11,3)</f>
        <v>44138</v>
      </c>
      <c r="E435">
        <v>7</v>
      </c>
      <c r="F435" s="2">
        <f t="shared" ca="1" si="7"/>
        <v>44145</v>
      </c>
      <c r="G435" t="s">
        <v>437</v>
      </c>
      <c r="H435">
        <v>1</v>
      </c>
    </row>
    <row r="436" spans="1:8" x14ac:dyDescent="0.25">
      <c r="A436">
        <v>1409</v>
      </c>
      <c r="B436">
        <v>1355</v>
      </c>
      <c r="C436">
        <v>91</v>
      </c>
      <c r="D436" s="2">
        <f ca="1">DATE(YEAR(TODAY())-4,11,4)</f>
        <v>44139</v>
      </c>
      <c r="E436">
        <v>10</v>
      </c>
      <c r="F436" s="2">
        <f t="shared" ca="1" si="7"/>
        <v>44149</v>
      </c>
      <c r="G436" t="s">
        <v>438</v>
      </c>
      <c r="H436">
        <v>1</v>
      </c>
    </row>
    <row r="437" spans="1:8" x14ac:dyDescent="0.25">
      <c r="A437">
        <v>1608</v>
      </c>
      <c r="B437">
        <v>1278</v>
      </c>
      <c r="C437">
        <v>31</v>
      </c>
      <c r="D437" s="2">
        <f ca="1">DATE(YEAR(TODAY())-4,11,5)</f>
        <v>44140</v>
      </c>
      <c r="E437">
        <v>2</v>
      </c>
      <c r="F437" s="2">
        <f t="shared" ca="1" si="7"/>
        <v>44142</v>
      </c>
      <c r="G437" t="s">
        <v>439</v>
      </c>
      <c r="H437">
        <v>4</v>
      </c>
    </row>
    <row r="438" spans="1:8" x14ac:dyDescent="0.25">
      <c r="A438">
        <v>939</v>
      </c>
      <c r="B438">
        <v>1384</v>
      </c>
      <c r="C438">
        <v>67</v>
      </c>
      <c r="D438" s="2">
        <f ca="1">DATE(YEAR(TODAY())-4,11,5)</f>
        <v>44140</v>
      </c>
      <c r="E438">
        <v>9</v>
      </c>
      <c r="F438" s="2">
        <f t="shared" ca="1" si="7"/>
        <v>44149</v>
      </c>
      <c r="G438" t="s">
        <v>440</v>
      </c>
      <c r="H438">
        <v>4</v>
      </c>
    </row>
    <row r="439" spans="1:8" x14ac:dyDescent="0.25">
      <c r="A439">
        <v>1779</v>
      </c>
      <c r="B439">
        <v>1272</v>
      </c>
      <c r="C439">
        <v>27</v>
      </c>
      <c r="D439" s="2">
        <f ca="1">DATE(YEAR(TODAY())-4,11,6)</f>
        <v>44141</v>
      </c>
      <c r="E439">
        <v>7</v>
      </c>
      <c r="F439" s="2">
        <f t="shared" ca="1" si="7"/>
        <v>44148</v>
      </c>
      <c r="G439" t="s">
        <v>441</v>
      </c>
      <c r="H439">
        <v>4</v>
      </c>
    </row>
    <row r="440" spans="1:8" x14ac:dyDescent="0.25">
      <c r="A440">
        <v>834</v>
      </c>
      <c r="B440">
        <v>1288</v>
      </c>
      <c r="C440">
        <v>93</v>
      </c>
      <c r="D440" s="2">
        <f ca="1">DATE(YEAR(TODAY())-4,11,6)</f>
        <v>44141</v>
      </c>
      <c r="E440">
        <v>7</v>
      </c>
      <c r="F440" s="2">
        <f t="shared" ca="1" si="7"/>
        <v>44148</v>
      </c>
      <c r="G440" t="s">
        <v>442</v>
      </c>
      <c r="H440">
        <v>1</v>
      </c>
    </row>
    <row r="441" spans="1:8" x14ac:dyDescent="0.25">
      <c r="A441">
        <v>136</v>
      </c>
      <c r="B441">
        <v>1272</v>
      </c>
      <c r="C441">
        <v>71</v>
      </c>
      <c r="D441" s="2">
        <f ca="1">DATE(YEAR(TODAY())-4,11,7)</f>
        <v>44142</v>
      </c>
      <c r="E441">
        <v>5</v>
      </c>
      <c r="F441" s="2">
        <f t="shared" ca="1" si="7"/>
        <v>44147</v>
      </c>
      <c r="G441" t="s">
        <v>443</v>
      </c>
      <c r="H441">
        <v>1</v>
      </c>
    </row>
    <row r="442" spans="1:8" x14ac:dyDescent="0.25">
      <c r="A442">
        <v>1162</v>
      </c>
      <c r="B442">
        <v>1264</v>
      </c>
      <c r="C442">
        <v>58</v>
      </c>
      <c r="D442" s="2">
        <f ca="1">DATE(YEAR(TODAY())-4,11,7)</f>
        <v>44142</v>
      </c>
      <c r="E442">
        <v>9</v>
      </c>
      <c r="F442" s="2">
        <f t="shared" ca="1" si="7"/>
        <v>44151</v>
      </c>
      <c r="G442" t="s">
        <v>444</v>
      </c>
      <c r="H442">
        <v>2</v>
      </c>
    </row>
    <row r="443" spans="1:8" x14ac:dyDescent="0.25">
      <c r="A443">
        <v>1147</v>
      </c>
      <c r="B443">
        <v>1235</v>
      </c>
      <c r="C443">
        <v>94</v>
      </c>
      <c r="D443" s="2">
        <f ca="1">DATE(YEAR(TODAY())-4,11,9)</f>
        <v>44144</v>
      </c>
      <c r="E443">
        <v>6</v>
      </c>
      <c r="F443" s="2">
        <f t="shared" ca="1" si="7"/>
        <v>44150</v>
      </c>
      <c r="G443" t="s">
        <v>445</v>
      </c>
      <c r="H443">
        <v>5</v>
      </c>
    </row>
    <row r="444" spans="1:8" x14ac:dyDescent="0.25">
      <c r="A444">
        <v>576</v>
      </c>
      <c r="B444">
        <v>1320</v>
      </c>
      <c r="C444">
        <v>39</v>
      </c>
      <c r="D444" s="2">
        <f ca="1">DATE(YEAR(TODAY())-4,11,9)</f>
        <v>44144</v>
      </c>
      <c r="E444">
        <v>9</v>
      </c>
      <c r="F444" s="2">
        <f t="shared" ca="1" si="7"/>
        <v>44153</v>
      </c>
      <c r="G444" t="s">
        <v>446</v>
      </c>
      <c r="H444">
        <v>2</v>
      </c>
    </row>
    <row r="445" spans="1:8" x14ac:dyDescent="0.25">
      <c r="A445">
        <v>1352</v>
      </c>
      <c r="B445">
        <v>1324</v>
      </c>
      <c r="C445">
        <v>53</v>
      </c>
      <c r="D445" s="2">
        <f ca="1">DATE(YEAR(TODAY())-4,11,10)</f>
        <v>44145</v>
      </c>
      <c r="E445">
        <v>9</v>
      </c>
      <c r="F445" s="2">
        <f t="shared" ca="1" si="7"/>
        <v>44154</v>
      </c>
      <c r="G445" t="s">
        <v>447</v>
      </c>
      <c r="H445">
        <v>5</v>
      </c>
    </row>
    <row r="446" spans="1:8" x14ac:dyDescent="0.25">
      <c r="A446">
        <v>1036</v>
      </c>
      <c r="B446">
        <v>1321</v>
      </c>
      <c r="C446">
        <v>19</v>
      </c>
      <c r="D446" s="2">
        <f ca="1">DATE(YEAR(TODAY())-4,11,11)</f>
        <v>44146</v>
      </c>
      <c r="E446">
        <v>2</v>
      </c>
      <c r="F446" s="2">
        <f t="shared" ca="1" si="7"/>
        <v>44148</v>
      </c>
      <c r="G446" t="s">
        <v>448</v>
      </c>
      <c r="H446">
        <v>1</v>
      </c>
    </row>
    <row r="447" spans="1:8" x14ac:dyDescent="0.25">
      <c r="A447">
        <v>1060</v>
      </c>
      <c r="B447">
        <v>1366</v>
      </c>
      <c r="C447">
        <v>55</v>
      </c>
      <c r="D447" s="2">
        <f ca="1">DATE(YEAR(TODAY())-4,11,13)</f>
        <v>44148</v>
      </c>
      <c r="E447">
        <v>10</v>
      </c>
      <c r="F447" s="2">
        <f t="shared" ca="1" si="7"/>
        <v>44158</v>
      </c>
      <c r="G447" t="s">
        <v>449</v>
      </c>
      <c r="H447">
        <v>4</v>
      </c>
    </row>
    <row r="448" spans="1:8" x14ac:dyDescent="0.25">
      <c r="A448">
        <v>1725</v>
      </c>
      <c r="B448">
        <v>1348</v>
      </c>
      <c r="C448">
        <v>36</v>
      </c>
      <c r="D448" s="2">
        <f ca="1">DATE(YEAR(TODAY())-4,11,13)</f>
        <v>44148</v>
      </c>
      <c r="E448">
        <v>3</v>
      </c>
      <c r="F448" s="2">
        <f t="shared" ca="1" si="7"/>
        <v>44151</v>
      </c>
      <c r="G448" t="s">
        <v>450</v>
      </c>
      <c r="H448">
        <v>4</v>
      </c>
    </row>
    <row r="449" spans="1:8" x14ac:dyDescent="0.25">
      <c r="A449">
        <v>1195</v>
      </c>
      <c r="B449">
        <v>1260</v>
      </c>
      <c r="C449">
        <v>38</v>
      </c>
      <c r="D449" s="2">
        <f ca="1">DATE(YEAR(TODAY())-4,11,13)</f>
        <v>44148</v>
      </c>
      <c r="E449">
        <v>9</v>
      </c>
      <c r="F449" s="2">
        <f t="shared" ca="1" si="7"/>
        <v>44157</v>
      </c>
      <c r="G449" t="s">
        <v>451</v>
      </c>
      <c r="H449">
        <v>5</v>
      </c>
    </row>
    <row r="450" spans="1:8" x14ac:dyDescent="0.25">
      <c r="A450">
        <v>950</v>
      </c>
      <c r="B450">
        <v>1238</v>
      </c>
      <c r="C450">
        <v>62</v>
      </c>
      <c r="D450" s="2">
        <f ca="1">DATE(YEAR(TODAY())-4,11,15)</f>
        <v>44150</v>
      </c>
      <c r="E450">
        <v>1</v>
      </c>
      <c r="F450" s="2">
        <f t="shared" ca="1" si="7"/>
        <v>44151</v>
      </c>
      <c r="G450" t="s">
        <v>452</v>
      </c>
      <c r="H450">
        <v>5</v>
      </c>
    </row>
    <row r="451" spans="1:8" x14ac:dyDescent="0.25">
      <c r="A451">
        <v>1116</v>
      </c>
      <c r="B451">
        <v>1340</v>
      </c>
      <c r="C451">
        <v>23</v>
      </c>
      <c r="D451" s="2">
        <f ca="1">DATE(YEAR(TODAY())-4,11,15)</f>
        <v>44150</v>
      </c>
      <c r="E451">
        <v>3</v>
      </c>
      <c r="F451" s="2">
        <f t="shared" ca="1" si="7"/>
        <v>44153</v>
      </c>
      <c r="G451" t="s">
        <v>453</v>
      </c>
      <c r="H451">
        <v>1</v>
      </c>
    </row>
    <row r="452" spans="1:8" x14ac:dyDescent="0.25">
      <c r="A452">
        <v>146</v>
      </c>
      <c r="B452">
        <v>1290</v>
      </c>
      <c r="C452">
        <v>46</v>
      </c>
      <c r="D452" s="2">
        <f ca="1">DATE(YEAR(TODAY())-4,11,15)</f>
        <v>44150</v>
      </c>
      <c r="E452">
        <v>6</v>
      </c>
      <c r="F452" s="2">
        <f t="shared" ref="F452:F515" ca="1" si="8">D452+E452</f>
        <v>44156</v>
      </c>
      <c r="G452" t="s">
        <v>454</v>
      </c>
      <c r="H452">
        <v>2</v>
      </c>
    </row>
    <row r="453" spans="1:8" x14ac:dyDescent="0.25">
      <c r="A453">
        <v>1970</v>
      </c>
      <c r="B453">
        <v>1360</v>
      </c>
      <c r="C453">
        <v>27</v>
      </c>
      <c r="D453" s="2">
        <f ca="1">DATE(YEAR(TODAY())-4,11,16)</f>
        <v>44151</v>
      </c>
      <c r="E453">
        <v>4</v>
      </c>
      <c r="F453" s="2">
        <f t="shared" ca="1" si="8"/>
        <v>44155</v>
      </c>
      <c r="G453" t="s">
        <v>455</v>
      </c>
      <c r="H453">
        <v>2</v>
      </c>
    </row>
    <row r="454" spans="1:8" x14ac:dyDescent="0.25">
      <c r="A454">
        <v>1753</v>
      </c>
      <c r="B454">
        <v>1352</v>
      </c>
      <c r="C454">
        <v>1</v>
      </c>
      <c r="D454" s="2">
        <f ca="1">DATE(YEAR(TODAY())-4,11,17)</f>
        <v>44152</v>
      </c>
      <c r="E454">
        <v>9</v>
      </c>
      <c r="F454" s="2">
        <f t="shared" ca="1" si="8"/>
        <v>44161</v>
      </c>
      <c r="G454" t="s">
        <v>456</v>
      </c>
      <c r="H454">
        <v>4</v>
      </c>
    </row>
    <row r="455" spans="1:8" x14ac:dyDescent="0.25">
      <c r="A455">
        <v>400</v>
      </c>
      <c r="B455">
        <v>1270</v>
      </c>
      <c r="C455">
        <v>21</v>
      </c>
      <c r="D455" s="2">
        <f ca="1">DATE(YEAR(TODAY())-4,11,18)</f>
        <v>44153</v>
      </c>
      <c r="E455">
        <v>5</v>
      </c>
      <c r="F455" s="2">
        <f t="shared" ca="1" si="8"/>
        <v>44158</v>
      </c>
      <c r="G455" t="s">
        <v>457</v>
      </c>
      <c r="H455">
        <v>1</v>
      </c>
    </row>
    <row r="456" spans="1:8" x14ac:dyDescent="0.25">
      <c r="A456">
        <v>1878</v>
      </c>
      <c r="B456">
        <v>1238</v>
      </c>
      <c r="C456">
        <v>69</v>
      </c>
      <c r="D456" s="2">
        <f ca="1">DATE(YEAR(TODAY())-4,11,18)</f>
        <v>44153</v>
      </c>
      <c r="E456">
        <v>9</v>
      </c>
      <c r="F456" s="2">
        <f t="shared" ca="1" si="8"/>
        <v>44162</v>
      </c>
      <c r="G456" t="s">
        <v>458</v>
      </c>
      <c r="H456">
        <v>5</v>
      </c>
    </row>
    <row r="457" spans="1:8" x14ac:dyDescent="0.25">
      <c r="A457">
        <v>356</v>
      </c>
      <c r="B457">
        <v>1390</v>
      </c>
      <c r="C457">
        <v>45</v>
      </c>
      <c r="D457" s="2">
        <f ca="1">DATE(YEAR(TODAY())-4,11,19)</f>
        <v>44154</v>
      </c>
      <c r="E457">
        <v>4</v>
      </c>
      <c r="F457" s="2">
        <f t="shared" ca="1" si="8"/>
        <v>44158</v>
      </c>
      <c r="G457" t="s">
        <v>459</v>
      </c>
      <c r="H457">
        <v>1</v>
      </c>
    </row>
    <row r="458" spans="1:8" x14ac:dyDescent="0.25">
      <c r="A458">
        <v>1155</v>
      </c>
      <c r="B458">
        <v>1339</v>
      </c>
      <c r="C458">
        <v>52</v>
      </c>
      <c r="D458" s="2">
        <f ca="1">DATE(YEAR(TODAY())-4,11,21)</f>
        <v>44156</v>
      </c>
      <c r="E458">
        <v>3</v>
      </c>
      <c r="F458" s="2">
        <f t="shared" ca="1" si="8"/>
        <v>44159</v>
      </c>
      <c r="G458" t="s">
        <v>460</v>
      </c>
      <c r="H458">
        <v>4</v>
      </c>
    </row>
    <row r="459" spans="1:8" x14ac:dyDescent="0.25">
      <c r="A459">
        <v>1479</v>
      </c>
      <c r="B459">
        <v>1273</v>
      </c>
      <c r="C459">
        <v>63</v>
      </c>
      <c r="D459" s="2">
        <f ca="1">DATE(YEAR(TODAY())-4,11,23)</f>
        <v>44158</v>
      </c>
      <c r="E459">
        <v>6</v>
      </c>
      <c r="F459" s="2">
        <f t="shared" ca="1" si="8"/>
        <v>44164</v>
      </c>
      <c r="G459" t="s">
        <v>461</v>
      </c>
      <c r="H459">
        <v>4</v>
      </c>
    </row>
    <row r="460" spans="1:8" x14ac:dyDescent="0.25">
      <c r="A460">
        <v>860</v>
      </c>
      <c r="B460">
        <v>1368</v>
      </c>
      <c r="C460">
        <v>21</v>
      </c>
      <c r="D460" s="2">
        <f ca="1">DATE(YEAR(TODAY())-4,11,24)</f>
        <v>44159</v>
      </c>
      <c r="E460">
        <v>10</v>
      </c>
      <c r="F460" s="2">
        <f t="shared" ca="1" si="8"/>
        <v>44169</v>
      </c>
      <c r="G460" t="s">
        <v>462</v>
      </c>
      <c r="H460">
        <v>5</v>
      </c>
    </row>
    <row r="461" spans="1:8" x14ac:dyDescent="0.25">
      <c r="A461">
        <v>1062</v>
      </c>
      <c r="B461">
        <v>1254</v>
      </c>
      <c r="C461">
        <v>52</v>
      </c>
      <c r="D461" s="2">
        <f ca="1">DATE(YEAR(TODAY())-4,11,25)</f>
        <v>44160</v>
      </c>
      <c r="E461">
        <v>1</v>
      </c>
      <c r="F461" s="2">
        <f t="shared" ca="1" si="8"/>
        <v>44161</v>
      </c>
      <c r="G461" t="s">
        <v>463</v>
      </c>
      <c r="H461">
        <v>4</v>
      </c>
    </row>
    <row r="462" spans="1:8" x14ac:dyDescent="0.25">
      <c r="A462">
        <v>436</v>
      </c>
      <c r="B462">
        <v>1322</v>
      </c>
      <c r="C462">
        <v>29</v>
      </c>
      <c r="D462" s="2">
        <f ca="1">DATE(YEAR(TODAY())-4,11,25)</f>
        <v>44160</v>
      </c>
      <c r="E462">
        <v>3</v>
      </c>
      <c r="F462" s="2">
        <f t="shared" ca="1" si="8"/>
        <v>44163</v>
      </c>
      <c r="G462" t="s">
        <v>464</v>
      </c>
      <c r="H462">
        <v>2</v>
      </c>
    </row>
    <row r="463" spans="1:8" x14ac:dyDescent="0.25">
      <c r="A463">
        <v>695</v>
      </c>
      <c r="B463">
        <v>1245</v>
      </c>
      <c r="C463">
        <v>58</v>
      </c>
      <c r="D463" s="2">
        <f ca="1">DATE(YEAR(TODAY())-4,11,27)</f>
        <v>44162</v>
      </c>
      <c r="E463">
        <v>10</v>
      </c>
      <c r="F463" s="2">
        <f t="shared" ca="1" si="8"/>
        <v>44172</v>
      </c>
      <c r="G463" t="s">
        <v>465</v>
      </c>
      <c r="H463">
        <v>4</v>
      </c>
    </row>
    <row r="464" spans="1:8" x14ac:dyDescent="0.25">
      <c r="A464">
        <v>156</v>
      </c>
      <c r="B464">
        <v>1347</v>
      </c>
      <c r="C464">
        <v>76</v>
      </c>
      <c r="D464" s="2">
        <f ca="1">DATE(YEAR(TODAY())-4,11,27)</f>
        <v>44162</v>
      </c>
      <c r="E464">
        <v>2</v>
      </c>
      <c r="F464" s="2">
        <f t="shared" ca="1" si="8"/>
        <v>44164</v>
      </c>
      <c r="G464" t="s">
        <v>466</v>
      </c>
      <c r="H464">
        <v>2</v>
      </c>
    </row>
    <row r="465" spans="1:8" x14ac:dyDescent="0.25">
      <c r="A465">
        <v>1636</v>
      </c>
      <c r="B465">
        <v>1359</v>
      </c>
      <c r="C465">
        <v>43</v>
      </c>
      <c r="D465" s="2">
        <f ca="1">DATE(YEAR(TODAY())-4,11,27)</f>
        <v>44162</v>
      </c>
      <c r="E465">
        <v>4</v>
      </c>
      <c r="F465" s="2">
        <f t="shared" ca="1" si="8"/>
        <v>44166</v>
      </c>
      <c r="G465" t="s">
        <v>467</v>
      </c>
      <c r="H465">
        <v>5</v>
      </c>
    </row>
    <row r="466" spans="1:8" x14ac:dyDescent="0.25">
      <c r="A466">
        <v>1648</v>
      </c>
      <c r="B466">
        <v>1372</v>
      </c>
      <c r="C466">
        <v>74</v>
      </c>
      <c r="D466" s="2">
        <f ca="1">DATE(YEAR(TODAY())-4,11,27)</f>
        <v>44162</v>
      </c>
      <c r="E466">
        <v>9</v>
      </c>
      <c r="F466" s="2">
        <f t="shared" ca="1" si="8"/>
        <v>44171</v>
      </c>
      <c r="G466" t="s">
        <v>468</v>
      </c>
      <c r="H466">
        <v>5</v>
      </c>
    </row>
    <row r="467" spans="1:8" x14ac:dyDescent="0.25">
      <c r="A467">
        <v>510</v>
      </c>
      <c r="B467">
        <v>1236</v>
      </c>
      <c r="C467">
        <v>99</v>
      </c>
      <c r="D467" s="2">
        <f ca="1">DATE(YEAR(TODAY())-4,11,28)</f>
        <v>44163</v>
      </c>
      <c r="E467">
        <v>10</v>
      </c>
      <c r="F467" s="2">
        <f t="shared" ca="1" si="8"/>
        <v>44173</v>
      </c>
      <c r="G467" t="s">
        <v>469</v>
      </c>
      <c r="H467">
        <v>5</v>
      </c>
    </row>
    <row r="468" spans="1:8" x14ac:dyDescent="0.25">
      <c r="A468">
        <v>1160</v>
      </c>
      <c r="B468">
        <v>1349</v>
      </c>
      <c r="C468">
        <v>32</v>
      </c>
      <c r="D468" s="2">
        <f ca="1">DATE(YEAR(TODAY())-4,11,28)</f>
        <v>44163</v>
      </c>
      <c r="E468">
        <v>4</v>
      </c>
      <c r="F468" s="2">
        <f t="shared" ca="1" si="8"/>
        <v>44167</v>
      </c>
      <c r="G468" t="s">
        <v>470</v>
      </c>
      <c r="H468">
        <v>2</v>
      </c>
    </row>
    <row r="469" spans="1:8" x14ac:dyDescent="0.25">
      <c r="A469">
        <v>1754</v>
      </c>
      <c r="B469">
        <v>1284</v>
      </c>
      <c r="C469">
        <v>92</v>
      </c>
      <c r="D469" s="2">
        <f ca="1">DATE(YEAR(TODAY())-4,11,28)</f>
        <v>44163</v>
      </c>
      <c r="E469">
        <v>6</v>
      </c>
      <c r="F469" s="2">
        <f t="shared" ca="1" si="8"/>
        <v>44169</v>
      </c>
      <c r="G469" t="s">
        <v>471</v>
      </c>
      <c r="H469">
        <v>2</v>
      </c>
    </row>
    <row r="470" spans="1:8" x14ac:dyDescent="0.25">
      <c r="A470">
        <v>896</v>
      </c>
      <c r="B470">
        <v>1278</v>
      </c>
      <c r="C470">
        <v>97</v>
      </c>
      <c r="D470" s="2">
        <f ca="1">DATE(YEAR(TODAY())-4,11,28)</f>
        <v>44163</v>
      </c>
      <c r="E470">
        <v>4</v>
      </c>
      <c r="F470" s="2">
        <f t="shared" ca="1" si="8"/>
        <v>44167</v>
      </c>
      <c r="G470" t="s">
        <v>472</v>
      </c>
      <c r="H470">
        <v>5</v>
      </c>
    </row>
    <row r="471" spans="1:8" x14ac:dyDescent="0.25">
      <c r="A471">
        <v>1082</v>
      </c>
      <c r="B471">
        <v>1317</v>
      </c>
      <c r="C471">
        <v>83</v>
      </c>
      <c r="D471" s="2">
        <f ca="1">DATE(YEAR(TODAY())-4,11,29)</f>
        <v>44164</v>
      </c>
      <c r="E471">
        <v>9</v>
      </c>
      <c r="F471" s="2">
        <f t="shared" ca="1" si="8"/>
        <v>44173</v>
      </c>
      <c r="G471" t="s">
        <v>473</v>
      </c>
      <c r="H471">
        <v>1</v>
      </c>
    </row>
    <row r="472" spans="1:8" x14ac:dyDescent="0.25">
      <c r="A472">
        <v>444</v>
      </c>
      <c r="B472">
        <v>1292</v>
      </c>
      <c r="C472">
        <v>68</v>
      </c>
      <c r="D472" s="2">
        <f ca="1">DATE(YEAR(TODAY())-4,11,30)</f>
        <v>44165</v>
      </c>
      <c r="E472">
        <v>2</v>
      </c>
      <c r="F472" s="2">
        <f t="shared" ca="1" si="8"/>
        <v>44167</v>
      </c>
      <c r="G472" t="s">
        <v>474</v>
      </c>
      <c r="H472">
        <v>5</v>
      </c>
    </row>
    <row r="473" spans="1:8" x14ac:dyDescent="0.25">
      <c r="A473">
        <v>1169</v>
      </c>
      <c r="B473">
        <v>1309</v>
      </c>
      <c r="C473">
        <v>97</v>
      </c>
      <c r="D473" s="2">
        <f ca="1">DATE(YEAR(TODAY())-4,11,30)</f>
        <v>44165</v>
      </c>
      <c r="E473">
        <v>5</v>
      </c>
      <c r="F473" s="2">
        <f t="shared" ca="1" si="8"/>
        <v>44170</v>
      </c>
      <c r="G473" t="s">
        <v>475</v>
      </c>
      <c r="H473">
        <v>5</v>
      </c>
    </row>
    <row r="474" spans="1:8" x14ac:dyDescent="0.25">
      <c r="A474">
        <v>31</v>
      </c>
      <c r="B474">
        <v>1280</v>
      </c>
      <c r="C474">
        <v>11</v>
      </c>
      <c r="D474" s="2">
        <f ca="1">DATE(YEAR(TODAY())-4,11,30)</f>
        <v>44165</v>
      </c>
      <c r="E474">
        <v>6</v>
      </c>
      <c r="F474" s="2">
        <f t="shared" ca="1" si="8"/>
        <v>44171</v>
      </c>
      <c r="G474" t="s">
        <v>476</v>
      </c>
      <c r="H474">
        <v>4</v>
      </c>
    </row>
    <row r="475" spans="1:8" x14ac:dyDescent="0.25">
      <c r="A475">
        <v>1667</v>
      </c>
      <c r="B475">
        <v>1377</v>
      </c>
      <c r="C475">
        <v>86</v>
      </c>
      <c r="D475" s="2">
        <f ca="1">DATE(YEAR(TODAY())-4,12,2)</f>
        <v>44167</v>
      </c>
      <c r="E475">
        <v>7</v>
      </c>
      <c r="F475" s="2">
        <f t="shared" ca="1" si="8"/>
        <v>44174</v>
      </c>
      <c r="G475" t="s">
        <v>477</v>
      </c>
      <c r="H475">
        <v>2</v>
      </c>
    </row>
    <row r="476" spans="1:8" x14ac:dyDescent="0.25">
      <c r="A476">
        <v>524</v>
      </c>
      <c r="B476">
        <v>1321</v>
      </c>
      <c r="C476">
        <v>23</v>
      </c>
      <c r="D476" s="2">
        <f ca="1">DATE(YEAR(TODAY())-4,12,3)</f>
        <v>44168</v>
      </c>
      <c r="E476">
        <v>10</v>
      </c>
      <c r="F476" s="2">
        <f t="shared" ca="1" si="8"/>
        <v>44178</v>
      </c>
      <c r="G476" t="s">
        <v>478</v>
      </c>
      <c r="H476">
        <v>1</v>
      </c>
    </row>
    <row r="477" spans="1:8" x14ac:dyDescent="0.25">
      <c r="A477">
        <v>477</v>
      </c>
      <c r="B477">
        <v>1287</v>
      </c>
      <c r="C477">
        <v>94</v>
      </c>
      <c r="D477" s="2">
        <f ca="1">DATE(YEAR(TODAY())-4,12,4)</f>
        <v>44169</v>
      </c>
      <c r="E477">
        <v>3</v>
      </c>
      <c r="F477" s="2">
        <f t="shared" ca="1" si="8"/>
        <v>44172</v>
      </c>
      <c r="G477" t="s">
        <v>479</v>
      </c>
      <c r="H477">
        <v>1</v>
      </c>
    </row>
    <row r="478" spans="1:8" x14ac:dyDescent="0.25">
      <c r="A478">
        <v>455</v>
      </c>
      <c r="B478">
        <v>1251</v>
      </c>
      <c r="C478">
        <v>2</v>
      </c>
      <c r="D478" s="2">
        <f ca="1">DATE(YEAR(TODAY())-4,12,4)</f>
        <v>44169</v>
      </c>
      <c r="E478">
        <v>4</v>
      </c>
      <c r="F478" s="2">
        <f t="shared" ca="1" si="8"/>
        <v>44173</v>
      </c>
      <c r="G478" t="s">
        <v>480</v>
      </c>
      <c r="H478">
        <v>5</v>
      </c>
    </row>
    <row r="479" spans="1:8" x14ac:dyDescent="0.25">
      <c r="A479">
        <v>787</v>
      </c>
      <c r="B479">
        <v>1322</v>
      </c>
      <c r="C479">
        <v>73</v>
      </c>
      <c r="D479" s="2">
        <f ca="1">DATE(YEAR(TODAY())-4,12,4)</f>
        <v>44169</v>
      </c>
      <c r="E479">
        <v>2</v>
      </c>
      <c r="F479" s="2">
        <f t="shared" ca="1" si="8"/>
        <v>44171</v>
      </c>
      <c r="G479" t="s">
        <v>481</v>
      </c>
      <c r="H479">
        <v>4</v>
      </c>
    </row>
    <row r="480" spans="1:8" x14ac:dyDescent="0.25">
      <c r="A480">
        <v>1545</v>
      </c>
      <c r="B480">
        <v>1320</v>
      </c>
      <c r="C480">
        <v>13</v>
      </c>
      <c r="D480" s="2">
        <f ca="1">DATE(YEAR(TODAY())-4,12,5)</f>
        <v>44170</v>
      </c>
      <c r="E480">
        <v>4</v>
      </c>
      <c r="F480" s="2">
        <f t="shared" ca="1" si="8"/>
        <v>44174</v>
      </c>
      <c r="G480" t="s">
        <v>482</v>
      </c>
      <c r="H480">
        <v>5</v>
      </c>
    </row>
    <row r="481" spans="1:8" x14ac:dyDescent="0.25">
      <c r="A481">
        <v>1189</v>
      </c>
      <c r="B481">
        <v>1314</v>
      </c>
      <c r="C481">
        <v>49</v>
      </c>
      <c r="D481" s="2">
        <f ca="1">DATE(YEAR(TODAY())-4,12,5)</f>
        <v>44170</v>
      </c>
      <c r="E481">
        <v>7</v>
      </c>
      <c r="F481" s="2">
        <f t="shared" ca="1" si="8"/>
        <v>44177</v>
      </c>
      <c r="G481" t="s">
        <v>483</v>
      </c>
      <c r="H481">
        <v>1</v>
      </c>
    </row>
    <row r="482" spans="1:8" x14ac:dyDescent="0.25">
      <c r="A482">
        <v>970</v>
      </c>
      <c r="B482">
        <v>1381</v>
      </c>
      <c r="C482">
        <v>36</v>
      </c>
      <c r="D482" s="2">
        <f ca="1">DATE(YEAR(TODAY())-4,12,6)</f>
        <v>44171</v>
      </c>
      <c r="E482">
        <v>9</v>
      </c>
      <c r="F482" s="2">
        <f t="shared" ca="1" si="8"/>
        <v>44180</v>
      </c>
      <c r="G482" t="s">
        <v>484</v>
      </c>
      <c r="H482">
        <v>1</v>
      </c>
    </row>
    <row r="483" spans="1:8" x14ac:dyDescent="0.25">
      <c r="A483">
        <v>1208</v>
      </c>
      <c r="B483">
        <v>1249</v>
      </c>
      <c r="C483">
        <v>66</v>
      </c>
      <c r="D483" s="2">
        <f ca="1">DATE(YEAR(TODAY())-4,12,6)</f>
        <v>44171</v>
      </c>
      <c r="E483">
        <v>1</v>
      </c>
      <c r="F483" s="2">
        <f t="shared" ca="1" si="8"/>
        <v>44172</v>
      </c>
      <c r="G483" t="s">
        <v>485</v>
      </c>
      <c r="H483">
        <v>2</v>
      </c>
    </row>
    <row r="484" spans="1:8" x14ac:dyDescent="0.25">
      <c r="A484">
        <v>941</v>
      </c>
      <c r="B484">
        <v>1351</v>
      </c>
      <c r="C484">
        <v>24</v>
      </c>
      <c r="D484" s="2">
        <f ca="1">DATE(YEAR(TODAY())-4,12,6)</f>
        <v>44171</v>
      </c>
      <c r="E484">
        <v>5</v>
      </c>
      <c r="F484" s="2">
        <f t="shared" ca="1" si="8"/>
        <v>44176</v>
      </c>
      <c r="G484" t="s">
        <v>486</v>
      </c>
      <c r="H484">
        <v>1</v>
      </c>
    </row>
    <row r="485" spans="1:8" x14ac:dyDescent="0.25">
      <c r="A485">
        <v>713</v>
      </c>
      <c r="B485">
        <v>1332</v>
      </c>
      <c r="C485">
        <v>96</v>
      </c>
      <c r="D485" s="2">
        <f ca="1">DATE(YEAR(TODAY())-4,12,9)</f>
        <v>44174</v>
      </c>
      <c r="E485">
        <v>2</v>
      </c>
      <c r="F485" s="2">
        <f t="shared" ca="1" si="8"/>
        <v>44176</v>
      </c>
      <c r="G485" t="s">
        <v>487</v>
      </c>
      <c r="H485">
        <v>2</v>
      </c>
    </row>
    <row r="486" spans="1:8" x14ac:dyDescent="0.25">
      <c r="A486">
        <v>1791</v>
      </c>
      <c r="B486">
        <v>1351</v>
      </c>
      <c r="C486">
        <v>84</v>
      </c>
      <c r="D486" s="2">
        <f ca="1">DATE(YEAR(TODAY())-4,12,9)</f>
        <v>44174</v>
      </c>
      <c r="E486">
        <v>10</v>
      </c>
      <c r="F486" s="2">
        <f t="shared" ca="1" si="8"/>
        <v>44184</v>
      </c>
      <c r="G486" t="s">
        <v>488</v>
      </c>
      <c r="H486">
        <v>4</v>
      </c>
    </row>
    <row r="487" spans="1:8" x14ac:dyDescent="0.25">
      <c r="A487">
        <v>1735</v>
      </c>
      <c r="B487">
        <v>1270</v>
      </c>
      <c r="C487">
        <v>82</v>
      </c>
      <c r="D487" s="2">
        <f ca="1">DATE(YEAR(TODAY())-4,12,9)</f>
        <v>44174</v>
      </c>
      <c r="E487">
        <v>7</v>
      </c>
      <c r="F487" s="2">
        <f t="shared" ca="1" si="8"/>
        <v>44181</v>
      </c>
      <c r="G487" t="s">
        <v>489</v>
      </c>
      <c r="H487">
        <v>1</v>
      </c>
    </row>
    <row r="488" spans="1:8" x14ac:dyDescent="0.25">
      <c r="A488">
        <v>1305</v>
      </c>
      <c r="B488">
        <v>1355</v>
      </c>
      <c r="C488">
        <v>22</v>
      </c>
      <c r="D488" s="2">
        <f ca="1">DATE(YEAR(TODAY())-4,12,11)</f>
        <v>44176</v>
      </c>
      <c r="E488">
        <v>6</v>
      </c>
      <c r="F488" s="2">
        <f t="shared" ca="1" si="8"/>
        <v>44182</v>
      </c>
      <c r="G488" t="s">
        <v>490</v>
      </c>
      <c r="H488">
        <v>2</v>
      </c>
    </row>
    <row r="489" spans="1:8" x14ac:dyDescent="0.25">
      <c r="A489">
        <v>1809</v>
      </c>
      <c r="B489">
        <v>1370</v>
      </c>
      <c r="C489">
        <v>97</v>
      </c>
      <c r="D489" s="2">
        <f ca="1">DATE(YEAR(TODAY())-4,12,12)</f>
        <v>44177</v>
      </c>
      <c r="E489">
        <v>9</v>
      </c>
      <c r="F489" s="2">
        <f t="shared" ca="1" si="8"/>
        <v>44186</v>
      </c>
      <c r="G489" t="s">
        <v>491</v>
      </c>
      <c r="H489">
        <v>4</v>
      </c>
    </row>
    <row r="490" spans="1:8" x14ac:dyDescent="0.25">
      <c r="A490">
        <v>330</v>
      </c>
      <c r="B490">
        <v>1241</v>
      </c>
      <c r="C490">
        <v>72</v>
      </c>
      <c r="D490" s="2">
        <f ca="1">DATE(YEAR(TODAY())-4,12,12)</f>
        <v>44177</v>
      </c>
      <c r="E490">
        <v>4</v>
      </c>
      <c r="F490" s="2">
        <f t="shared" ca="1" si="8"/>
        <v>44181</v>
      </c>
      <c r="G490" t="s">
        <v>492</v>
      </c>
      <c r="H490">
        <v>5</v>
      </c>
    </row>
    <row r="491" spans="1:8" x14ac:dyDescent="0.25">
      <c r="A491">
        <v>127</v>
      </c>
      <c r="B491">
        <v>1333</v>
      </c>
      <c r="C491">
        <v>59</v>
      </c>
      <c r="D491" s="2">
        <f ca="1">DATE(YEAR(TODAY())-4,12,13)</f>
        <v>44178</v>
      </c>
      <c r="E491">
        <v>4</v>
      </c>
      <c r="F491" s="2">
        <f t="shared" ca="1" si="8"/>
        <v>44182</v>
      </c>
      <c r="G491" t="s">
        <v>493</v>
      </c>
      <c r="H491">
        <v>4</v>
      </c>
    </row>
    <row r="492" spans="1:8" x14ac:dyDescent="0.25">
      <c r="A492">
        <v>1673</v>
      </c>
      <c r="B492">
        <v>1344</v>
      </c>
      <c r="C492">
        <v>98</v>
      </c>
      <c r="D492" s="2">
        <f ca="1">DATE(YEAR(TODAY())-4,12,13)</f>
        <v>44178</v>
      </c>
      <c r="E492">
        <v>8</v>
      </c>
      <c r="F492" s="2">
        <f t="shared" ca="1" si="8"/>
        <v>44186</v>
      </c>
      <c r="G492" t="s">
        <v>494</v>
      </c>
      <c r="H492">
        <v>1</v>
      </c>
    </row>
    <row r="493" spans="1:8" x14ac:dyDescent="0.25">
      <c r="A493">
        <v>568</v>
      </c>
      <c r="B493">
        <v>1359</v>
      </c>
      <c r="C493">
        <v>59</v>
      </c>
      <c r="D493" s="2">
        <f ca="1">DATE(YEAR(TODAY())-4,12,13)</f>
        <v>44178</v>
      </c>
      <c r="E493">
        <v>3</v>
      </c>
      <c r="F493" s="2">
        <f t="shared" ca="1" si="8"/>
        <v>44181</v>
      </c>
      <c r="G493" t="s">
        <v>495</v>
      </c>
      <c r="H493">
        <v>1</v>
      </c>
    </row>
    <row r="494" spans="1:8" x14ac:dyDescent="0.25">
      <c r="A494">
        <v>694</v>
      </c>
      <c r="B494">
        <v>1318</v>
      </c>
      <c r="C494">
        <v>77</v>
      </c>
      <c r="D494" s="2">
        <f ca="1">DATE(YEAR(TODAY())-4,12,14)</f>
        <v>44179</v>
      </c>
      <c r="E494">
        <v>5</v>
      </c>
      <c r="F494" s="2">
        <f t="shared" ca="1" si="8"/>
        <v>44184</v>
      </c>
      <c r="G494" t="s">
        <v>496</v>
      </c>
      <c r="H494">
        <v>1</v>
      </c>
    </row>
    <row r="495" spans="1:8" x14ac:dyDescent="0.25">
      <c r="A495">
        <v>1805</v>
      </c>
      <c r="B495">
        <v>1364</v>
      </c>
      <c r="C495">
        <v>74</v>
      </c>
      <c r="D495" s="2">
        <f ca="1">DATE(YEAR(TODAY())-4,12,14)</f>
        <v>44179</v>
      </c>
      <c r="E495">
        <v>7</v>
      </c>
      <c r="F495" s="2">
        <f t="shared" ca="1" si="8"/>
        <v>44186</v>
      </c>
      <c r="G495" t="s">
        <v>497</v>
      </c>
      <c r="H495">
        <v>5</v>
      </c>
    </row>
    <row r="496" spans="1:8" x14ac:dyDescent="0.25">
      <c r="A496">
        <v>959</v>
      </c>
      <c r="B496">
        <v>1354</v>
      </c>
      <c r="C496">
        <v>29</v>
      </c>
      <c r="D496" s="2">
        <f ca="1">DATE(YEAR(TODAY())-4,12,15)</f>
        <v>44180</v>
      </c>
      <c r="E496">
        <v>3</v>
      </c>
      <c r="F496" s="2">
        <f t="shared" ca="1" si="8"/>
        <v>44183</v>
      </c>
      <c r="G496" t="s">
        <v>498</v>
      </c>
      <c r="H496">
        <v>1</v>
      </c>
    </row>
    <row r="497" spans="1:8" x14ac:dyDescent="0.25">
      <c r="A497">
        <v>1158</v>
      </c>
      <c r="B497">
        <v>1381</v>
      </c>
      <c r="C497">
        <v>65</v>
      </c>
      <c r="D497" s="2">
        <f ca="1">DATE(YEAR(TODAY())-4,12,15)</f>
        <v>44180</v>
      </c>
      <c r="E497">
        <v>9</v>
      </c>
      <c r="F497" s="2">
        <f t="shared" ca="1" si="8"/>
        <v>44189</v>
      </c>
      <c r="G497" t="s">
        <v>191</v>
      </c>
      <c r="H497">
        <v>1</v>
      </c>
    </row>
    <row r="498" spans="1:8" x14ac:dyDescent="0.25">
      <c r="A498">
        <v>711</v>
      </c>
      <c r="B498">
        <v>1272</v>
      </c>
      <c r="C498">
        <v>69</v>
      </c>
      <c r="D498" s="2">
        <f ca="1">DATE(YEAR(TODAY())-4,12,17)</f>
        <v>44182</v>
      </c>
      <c r="E498">
        <v>3</v>
      </c>
      <c r="F498" s="2">
        <f t="shared" ca="1" si="8"/>
        <v>44185</v>
      </c>
      <c r="G498" t="s">
        <v>499</v>
      </c>
      <c r="H498">
        <v>4</v>
      </c>
    </row>
    <row r="499" spans="1:8" x14ac:dyDescent="0.25">
      <c r="A499">
        <v>1035</v>
      </c>
      <c r="B499">
        <v>1253</v>
      </c>
      <c r="C499">
        <v>33</v>
      </c>
      <c r="D499" s="2">
        <f ca="1">DATE(YEAR(TODAY())-4,12,18)</f>
        <v>44183</v>
      </c>
      <c r="E499">
        <v>4</v>
      </c>
      <c r="F499" s="2">
        <f t="shared" ca="1" si="8"/>
        <v>44187</v>
      </c>
      <c r="G499" t="s">
        <v>500</v>
      </c>
      <c r="H499">
        <v>4</v>
      </c>
    </row>
    <row r="500" spans="1:8" x14ac:dyDescent="0.25">
      <c r="A500">
        <v>1574</v>
      </c>
      <c r="B500">
        <v>1336</v>
      </c>
      <c r="C500">
        <v>65</v>
      </c>
      <c r="D500" s="2">
        <f ca="1">DATE(YEAR(TODAY())-4,12,19)</f>
        <v>44184</v>
      </c>
      <c r="E500">
        <v>5</v>
      </c>
      <c r="F500" s="2">
        <f t="shared" ca="1" si="8"/>
        <v>44189</v>
      </c>
      <c r="G500" t="s">
        <v>501</v>
      </c>
      <c r="H500">
        <v>2</v>
      </c>
    </row>
    <row r="501" spans="1:8" x14ac:dyDescent="0.25">
      <c r="A501">
        <v>1712</v>
      </c>
      <c r="B501">
        <v>1337</v>
      </c>
      <c r="C501">
        <v>80</v>
      </c>
      <c r="D501" s="2">
        <f ca="1">DATE(YEAR(TODAY())-4,12,21)</f>
        <v>44186</v>
      </c>
      <c r="E501">
        <v>9</v>
      </c>
      <c r="F501" s="2">
        <f t="shared" ca="1" si="8"/>
        <v>44195</v>
      </c>
      <c r="G501" t="s">
        <v>502</v>
      </c>
      <c r="H501">
        <v>5</v>
      </c>
    </row>
    <row r="502" spans="1:8" x14ac:dyDescent="0.25">
      <c r="A502">
        <v>443</v>
      </c>
      <c r="B502">
        <v>1333</v>
      </c>
      <c r="C502">
        <v>39</v>
      </c>
      <c r="D502" s="2">
        <f ca="1">DATE(YEAR(TODAY())-4,12,23)</f>
        <v>44188</v>
      </c>
      <c r="E502">
        <v>5</v>
      </c>
      <c r="F502" s="2">
        <f t="shared" ca="1" si="8"/>
        <v>44193</v>
      </c>
      <c r="G502" t="s">
        <v>503</v>
      </c>
      <c r="H502">
        <v>5</v>
      </c>
    </row>
    <row r="503" spans="1:8" x14ac:dyDescent="0.25">
      <c r="A503">
        <v>1310</v>
      </c>
      <c r="B503">
        <v>1238</v>
      </c>
      <c r="C503">
        <v>45</v>
      </c>
      <c r="D503" s="2">
        <f ca="1">DATE(YEAR(TODAY())-4,12,23)</f>
        <v>44188</v>
      </c>
      <c r="E503">
        <v>10</v>
      </c>
      <c r="F503" s="2">
        <f t="shared" ca="1" si="8"/>
        <v>44198</v>
      </c>
      <c r="G503" t="s">
        <v>504</v>
      </c>
      <c r="H503">
        <v>2</v>
      </c>
    </row>
    <row r="504" spans="1:8" x14ac:dyDescent="0.25">
      <c r="A504">
        <v>1843</v>
      </c>
      <c r="B504">
        <v>1334</v>
      </c>
      <c r="C504">
        <v>69</v>
      </c>
      <c r="D504" s="2">
        <f ca="1">DATE(YEAR(TODAY())-4,12,24)</f>
        <v>44189</v>
      </c>
      <c r="E504">
        <v>8</v>
      </c>
      <c r="F504" s="2">
        <f t="shared" ca="1" si="8"/>
        <v>44197</v>
      </c>
      <c r="G504" t="s">
        <v>505</v>
      </c>
      <c r="H504">
        <v>4</v>
      </c>
    </row>
    <row r="505" spans="1:8" x14ac:dyDescent="0.25">
      <c r="A505">
        <v>181</v>
      </c>
      <c r="B505">
        <v>1331</v>
      </c>
      <c r="C505">
        <v>40</v>
      </c>
      <c r="D505" s="2">
        <f ca="1">DATE(YEAR(TODAY())-4,12,24)</f>
        <v>44189</v>
      </c>
      <c r="E505">
        <v>2</v>
      </c>
      <c r="F505" s="2">
        <f t="shared" ca="1" si="8"/>
        <v>44191</v>
      </c>
      <c r="G505" t="s">
        <v>506</v>
      </c>
      <c r="H505">
        <v>4</v>
      </c>
    </row>
    <row r="506" spans="1:8" x14ac:dyDescent="0.25">
      <c r="A506">
        <v>1424</v>
      </c>
      <c r="B506">
        <v>1355</v>
      </c>
      <c r="C506">
        <v>74</v>
      </c>
      <c r="D506" s="2">
        <f ca="1">DATE(YEAR(TODAY())-4,12,25)</f>
        <v>44190</v>
      </c>
      <c r="E506">
        <v>6</v>
      </c>
      <c r="F506" s="2">
        <f t="shared" ca="1" si="8"/>
        <v>44196</v>
      </c>
      <c r="G506" t="s">
        <v>507</v>
      </c>
      <c r="H506">
        <v>1</v>
      </c>
    </row>
    <row r="507" spans="1:8" x14ac:dyDescent="0.25">
      <c r="A507">
        <v>1563</v>
      </c>
      <c r="B507">
        <v>1299</v>
      </c>
      <c r="C507">
        <v>54</v>
      </c>
      <c r="D507" s="2">
        <f ca="1">DATE(YEAR(TODAY())-4,12,26)</f>
        <v>44191</v>
      </c>
      <c r="E507">
        <v>8</v>
      </c>
      <c r="F507" s="2">
        <f t="shared" ca="1" si="8"/>
        <v>44199</v>
      </c>
      <c r="G507" t="s">
        <v>508</v>
      </c>
      <c r="H507">
        <v>5</v>
      </c>
    </row>
    <row r="508" spans="1:8" x14ac:dyDescent="0.25">
      <c r="A508">
        <v>1536</v>
      </c>
      <c r="B508">
        <v>1278</v>
      </c>
      <c r="C508">
        <v>63</v>
      </c>
      <c r="D508" s="2">
        <f ca="1">DATE(YEAR(TODAY())-4,12,27)</f>
        <v>44192</v>
      </c>
      <c r="E508">
        <v>5</v>
      </c>
      <c r="F508" s="2">
        <f t="shared" ca="1" si="8"/>
        <v>44197</v>
      </c>
      <c r="G508" t="s">
        <v>509</v>
      </c>
      <c r="H508">
        <v>1</v>
      </c>
    </row>
    <row r="509" spans="1:8" x14ac:dyDescent="0.25">
      <c r="A509">
        <v>975</v>
      </c>
      <c r="B509">
        <v>1254</v>
      </c>
      <c r="C509">
        <v>42</v>
      </c>
      <c r="D509" s="2">
        <f ca="1">DATE(YEAR(TODAY())-4,12,27)</f>
        <v>44192</v>
      </c>
      <c r="E509">
        <v>2</v>
      </c>
      <c r="F509" s="2">
        <f t="shared" ca="1" si="8"/>
        <v>44194</v>
      </c>
      <c r="G509" t="s">
        <v>510</v>
      </c>
      <c r="H509">
        <v>4</v>
      </c>
    </row>
    <row r="510" spans="1:8" x14ac:dyDescent="0.25">
      <c r="A510">
        <v>1152</v>
      </c>
      <c r="B510">
        <v>1332</v>
      </c>
      <c r="C510">
        <v>1</v>
      </c>
      <c r="D510" s="2">
        <f ca="1">DATE(YEAR(TODAY())-4,12,30)</f>
        <v>44195</v>
      </c>
      <c r="E510">
        <v>9</v>
      </c>
      <c r="F510" s="2">
        <f t="shared" ca="1" si="8"/>
        <v>44204</v>
      </c>
      <c r="G510" t="s">
        <v>511</v>
      </c>
      <c r="H510">
        <v>4</v>
      </c>
    </row>
    <row r="511" spans="1:8" x14ac:dyDescent="0.25">
      <c r="A511">
        <v>1669</v>
      </c>
      <c r="B511">
        <v>1352</v>
      </c>
      <c r="C511">
        <v>44</v>
      </c>
      <c r="D511" s="2">
        <f ca="1">DATE(YEAR(TODAY())-3,1,2)</f>
        <v>44198</v>
      </c>
      <c r="E511">
        <v>2</v>
      </c>
      <c r="F511" s="2">
        <f t="shared" ca="1" si="8"/>
        <v>44200</v>
      </c>
      <c r="G511" t="s">
        <v>512</v>
      </c>
      <c r="H511">
        <v>1</v>
      </c>
    </row>
    <row r="512" spans="1:8" x14ac:dyDescent="0.25">
      <c r="A512">
        <v>752</v>
      </c>
      <c r="B512">
        <v>1321</v>
      </c>
      <c r="C512">
        <v>43</v>
      </c>
      <c r="D512" s="2">
        <f ca="1">DATE(YEAR(TODAY())-3,1,4)</f>
        <v>44200</v>
      </c>
      <c r="E512">
        <v>8</v>
      </c>
      <c r="F512" s="2">
        <f t="shared" ca="1" si="8"/>
        <v>44208</v>
      </c>
      <c r="G512" t="s">
        <v>513</v>
      </c>
      <c r="H512">
        <v>1</v>
      </c>
    </row>
    <row r="513" spans="1:8" x14ac:dyDescent="0.25">
      <c r="A513">
        <v>1741</v>
      </c>
      <c r="B513">
        <v>1338</v>
      </c>
      <c r="C513">
        <v>90</v>
      </c>
      <c r="D513" s="2">
        <f ca="1">DATE(YEAR(TODAY())-3,1,4)</f>
        <v>44200</v>
      </c>
      <c r="E513">
        <v>4</v>
      </c>
      <c r="F513" s="2">
        <f t="shared" ca="1" si="8"/>
        <v>44204</v>
      </c>
      <c r="G513" t="s">
        <v>514</v>
      </c>
      <c r="H513">
        <v>5</v>
      </c>
    </row>
    <row r="514" spans="1:8" x14ac:dyDescent="0.25">
      <c r="A514">
        <v>1216</v>
      </c>
      <c r="B514">
        <v>1329</v>
      </c>
      <c r="C514">
        <v>48</v>
      </c>
      <c r="D514" s="2">
        <f ca="1">DATE(YEAR(TODAY())-3,1,6)</f>
        <v>44202</v>
      </c>
      <c r="E514">
        <v>3</v>
      </c>
      <c r="F514" s="2">
        <f t="shared" ca="1" si="8"/>
        <v>44205</v>
      </c>
      <c r="G514" t="s">
        <v>515</v>
      </c>
      <c r="H514">
        <v>5</v>
      </c>
    </row>
    <row r="515" spans="1:8" x14ac:dyDescent="0.25">
      <c r="A515">
        <v>1222</v>
      </c>
      <c r="B515">
        <v>1327</v>
      </c>
      <c r="C515">
        <v>80</v>
      </c>
      <c r="D515" s="2">
        <f ca="1">DATE(YEAR(TODAY())-3,1,6)</f>
        <v>44202</v>
      </c>
      <c r="E515">
        <v>4</v>
      </c>
      <c r="F515" s="2">
        <f t="shared" ca="1" si="8"/>
        <v>44206</v>
      </c>
      <c r="G515" t="s">
        <v>516</v>
      </c>
      <c r="H515">
        <v>2</v>
      </c>
    </row>
    <row r="516" spans="1:8" x14ac:dyDescent="0.25">
      <c r="A516">
        <v>164</v>
      </c>
      <c r="B516">
        <v>1353</v>
      </c>
      <c r="C516">
        <v>89</v>
      </c>
      <c r="D516" s="2">
        <f ca="1">DATE(YEAR(TODAY())-3,1,6)</f>
        <v>44202</v>
      </c>
      <c r="E516">
        <v>10</v>
      </c>
      <c r="F516" s="2">
        <f t="shared" ref="F516:F579" ca="1" si="9">D516+E516</f>
        <v>44212</v>
      </c>
      <c r="G516" t="s">
        <v>517</v>
      </c>
      <c r="H516">
        <v>1</v>
      </c>
    </row>
    <row r="517" spans="1:8" x14ac:dyDescent="0.25">
      <c r="A517">
        <v>129</v>
      </c>
      <c r="B517">
        <v>1235</v>
      </c>
      <c r="C517">
        <v>54</v>
      </c>
      <c r="D517" s="2">
        <f ca="1">DATE(YEAR(TODAY())-3,1,7)</f>
        <v>44203</v>
      </c>
      <c r="E517">
        <v>2</v>
      </c>
      <c r="F517" s="2">
        <f t="shared" ca="1" si="9"/>
        <v>44205</v>
      </c>
      <c r="G517" t="s">
        <v>518</v>
      </c>
      <c r="H517">
        <v>1</v>
      </c>
    </row>
    <row r="518" spans="1:8" x14ac:dyDescent="0.25">
      <c r="A518">
        <v>462</v>
      </c>
      <c r="B518">
        <v>1360</v>
      </c>
      <c r="C518">
        <v>62</v>
      </c>
      <c r="D518" s="2">
        <f ca="1">DATE(YEAR(TODAY())-3,1,7)</f>
        <v>44203</v>
      </c>
      <c r="E518">
        <v>1</v>
      </c>
      <c r="F518" s="2">
        <f t="shared" ca="1" si="9"/>
        <v>44204</v>
      </c>
      <c r="G518" t="s">
        <v>519</v>
      </c>
      <c r="H518">
        <v>1</v>
      </c>
    </row>
    <row r="519" spans="1:8" x14ac:dyDescent="0.25">
      <c r="A519">
        <v>147</v>
      </c>
      <c r="B519">
        <v>1369</v>
      </c>
      <c r="C519">
        <v>47</v>
      </c>
      <c r="D519" s="2">
        <f ca="1">DATE(YEAR(TODAY())-3,1,7)</f>
        <v>44203</v>
      </c>
      <c r="E519">
        <v>3</v>
      </c>
      <c r="F519" s="2">
        <f t="shared" ca="1" si="9"/>
        <v>44206</v>
      </c>
      <c r="G519" t="s">
        <v>520</v>
      </c>
      <c r="H519">
        <v>1</v>
      </c>
    </row>
    <row r="520" spans="1:8" x14ac:dyDescent="0.25">
      <c r="A520">
        <v>1591</v>
      </c>
      <c r="B520">
        <v>1372</v>
      </c>
      <c r="C520">
        <v>45</v>
      </c>
      <c r="D520" s="2">
        <f ca="1">DATE(YEAR(TODAY())-3,1,8)</f>
        <v>44204</v>
      </c>
      <c r="E520">
        <v>8</v>
      </c>
      <c r="F520" s="2">
        <f t="shared" ca="1" si="9"/>
        <v>44212</v>
      </c>
      <c r="G520" t="s">
        <v>521</v>
      </c>
      <c r="H520">
        <v>1</v>
      </c>
    </row>
    <row r="521" spans="1:8" x14ac:dyDescent="0.25">
      <c r="A521">
        <v>1775</v>
      </c>
      <c r="B521">
        <v>1345</v>
      </c>
      <c r="C521">
        <v>30</v>
      </c>
      <c r="D521" s="2">
        <f ca="1">DATE(YEAR(TODAY())-3,1,9)</f>
        <v>44205</v>
      </c>
      <c r="E521">
        <v>6</v>
      </c>
      <c r="F521" s="2">
        <f t="shared" ca="1" si="9"/>
        <v>44211</v>
      </c>
      <c r="G521" t="s">
        <v>522</v>
      </c>
      <c r="H521">
        <v>2</v>
      </c>
    </row>
    <row r="522" spans="1:8" x14ac:dyDescent="0.25">
      <c r="A522">
        <v>1614</v>
      </c>
      <c r="B522">
        <v>1343</v>
      </c>
      <c r="C522">
        <v>7</v>
      </c>
      <c r="D522" s="2">
        <f ca="1">DATE(YEAR(TODAY())-3,1,9)</f>
        <v>44205</v>
      </c>
      <c r="E522">
        <v>6</v>
      </c>
      <c r="F522" s="2">
        <f t="shared" ca="1" si="9"/>
        <v>44211</v>
      </c>
      <c r="G522" t="s">
        <v>523</v>
      </c>
      <c r="H522">
        <v>1</v>
      </c>
    </row>
    <row r="523" spans="1:8" x14ac:dyDescent="0.25">
      <c r="A523">
        <v>208</v>
      </c>
      <c r="B523">
        <v>1315</v>
      </c>
      <c r="C523">
        <v>80</v>
      </c>
      <c r="D523" s="2">
        <f ca="1">DATE(YEAR(TODAY())-3,1,10)</f>
        <v>44206</v>
      </c>
      <c r="E523">
        <v>7</v>
      </c>
      <c r="F523" s="2">
        <f t="shared" ca="1" si="9"/>
        <v>44213</v>
      </c>
      <c r="G523" t="s">
        <v>524</v>
      </c>
      <c r="H523">
        <v>5</v>
      </c>
    </row>
    <row r="524" spans="1:8" x14ac:dyDescent="0.25">
      <c r="A524">
        <v>264</v>
      </c>
      <c r="B524">
        <v>1392</v>
      </c>
      <c r="C524">
        <v>77</v>
      </c>
      <c r="D524" s="2">
        <f ca="1">DATE(YEAR(TODAY())-3,1,13)</f>
        <v>44209</v>
      </c>
      <c r="E524">
        <v>7</v>
      </c>
      <c r="F524" s="2">
        <f t="shared" ca="1" si="9"/>
        <v>44216</v>
      </c>
      <c r="G524" t="s">
        <v>525</v>
      </c>
      <c r="H524">
        <v>1</v>
      </c>
    </row>
    <row r="525" spans="1:8" x14ac:dyDescent="0.25">
      <c r="A525">
        <v>1049</v>
      </c>
      <c r="B525">
        <v>1316</v>
      </c>
      <c r="C525">
        <v>27</v>
      </c>
      <c r="D525" s="2">
        <f ca="1">DATE(YEAR(TODAY())-3,1,17)</f>
        <v>44213</v>
      </c>
      <c r="E525">
        <v>4</v>
      </c>
      <c r="F525" s="2">
        <f t="shared" ca="1" si="9"/>
        <v>44217</v>
      </c>
      <c r="G525" t="s">
        <v>526</v>
      </c>
      <c r="H525">
        <v>2</v>
      </c>
    </row>
    <row r="526" spans="1:8" x14ac:dyDescent="0.25">
      <c r="A526">
        <v>449</v>
      </c>
      <c r="B526">
        <v>1318</v>
      </c>
      <c r="C526">
        <v>22</v>
      </c>
      <c r="D526" s="2">
        <f ca="1">DATE(YEAR(TODAY())-3,1,17)</f>
        <v>44213</v>
      </c>
      <c r="E526">
        <v>6</v>
      </c>
      <c r="F526" s="2">
        <f t="shared" ca="1" si="9"/>
        <v>44219</v>
      </c>
      <c r="G526" t="s">
        <v>527</v>
      </c>
      <c r="H526">
        <v>4</v>
      </c>
    </row>
    <row r="527" spans="1:8" x14ac:dyDescent="0.25">
      <c r="A527">
        <v>1589</v>
      </c>
      <c r="B527">
        <v>1362</v>
      </c>
      <c r="C527">
        <v>70</v>
      </c>
      <c r="D527" s="2">
        <f ca="1">DATE(YEAR(TODAY())-3,1,17)</f>
        <v>44213</v>
      </c>
      <c r="E527">
        <v>2</v>
      </c>
      <c r="F527" s="2">
        <f t="shared" ca="1" si="9"/>
        <v>44215</v>
      </c>
      <c r="G527" t="s">
        <v>528</v>
      </c>
      <c r="H527">
        <v>1</v>
      </c>
    </row>
    <row r="528" spans="1:8" x14ac:dyDescent="0.25">
      <c r="A528">
        <v>1933</v>
      </c>
      <c r="B528">
        <v>1324</v>
      </c>
      <c r="C528">
        <v>36</v>
      </c>
      <c r="D528" s="2">
        <f ca="1">DATE(YEAR(TODAY())-3,1,19)</f>
        <v>44215</v>
      </c>
      <c r="E528">
        <v>3</v>
      </c>
      <c r="F528" s="2">
        <f t="shared" ca="1" si="9"/>
        <v>44218</v>
      </c>
      <c r="G528" t="s">
        <v>529</v>
      </c>
      <c r="H528">
        <v>4</v>
      </c>
    </row>
    <row r="529" spans="1:8" x14ac:dyDescent="0.25">
      <c r="A529">
        <v>451</v>
      </c>
      <c r="B529">
        <v>1341</v>
      </c>
      <c r="C529">
        <v>41</v>
      </c>
      <c r="D529" s="2">
        <f ca="1">DATE(YEAR(TODAY())-3,1,19)</f>
        <v>44215</v>
      </c>
      <c r="E529">
        <v>2</v>
      </c>
      <c r="F529" s="2">
        <f t="shared" ca="1" si="9"/>
        <v>44217</v>
      </c>
      <c r="G529" t="s">
        <v>530</v>
      </c>
      <c r="H529">
        <v>4</v>
      </c>
    </row>
    <row r="530" spans="1:8" x14ac:dyDescent="0.25">
      <c r="A530">
        <v>691</v>
      </c>
      <c r="B530">
        <v>1347</v>
      </c>
      <c r="C530">
        <v>36</v>
      </c>
      <c r="D530" s="2">
        <f ca="1">DATE(YEAR(TODAY())-3,1,21)</f>
        <v>44217</v>
      </c>
      <c r="E530">
        <v>6</v>
      </c>
      <c r="F530" s="2">
        <f t="shared" ca="1" si="9"/>
        <v>44223</v>
      </c>
      <c r="G530" t="s">
        <v>531</v>
      </c>
      <c r="H530">
        <v>1</v>
      </c>
    </row>
    <row r="531" spans="1:8" x14ac:dyDescent="0.25">
      <c r="A531">
        <v>115</v>
      </c>
      <c r="B531">
        <v>1296</v>
      </c>
      <c r="C531">
        <v>59</v>
      </c>
      <c r="D531" s="2">
        <f ca="1">DATE(YEAR(TODAY())-3,1,21)</f>
        <v>44217</v>
      </c>
      <c r="E531">
        <v>1</v>
      </c>
      <c r="F531" s="2">
        <f t="shared" ca="1" si="9"/>
        <v>44218</v>
      </c>
      <c r="G531" t="s">
        <v>532</v>
      </c>
      <c r="H531">
        <v>2</v>
      </c>
    </row>
    <row r="532" spans="1:8" x14ac:dyDescent="0.25">
      <c r="A532">
        <v>636</v>
      </c>
      <c r="B532">
        <v>1283</v>
      </c>
      <c r="C532">
        <v>4</v>
      </c>
      <c r="D532" s="2">
        <f ca="1">DATE(YEAR(TODAY())-3,1,23)</f>
        <v>44219</v>
      </c>
      <c r="E532">
        <v>8</v>
      </c>
      <c r="F532" s="2">
        <f t="shared" ca="1" si="9"/>
        <v>44227</v>
      </c>
      <c r="G532" t="s">
        <v>533</v>
      </c>
      <c r="H532">
        <v>2</v>
      </c>
    </row>
    <row r="533" spans="1:8" x14ac:dyDescent="0.25">
      <c r="A533">
        <v>35</v>
      </c>
      <c r="B533">
        <v>1393</v>
      </c>
      <c r="C533">
        <v>31</v>
      </c>
      <c r="D533" s="2">
        <f ca="1">DATE(YEAR(TODAY())-3,1,24)</f>
        <v>44220</v>
      </c>
      <c r="E533">
        <v>8</v>
      </c>
      <c r="F533" s="2">
        <f t="shared" ca="1" si="9"/>
        <v>44228</v>
      </c>
      <c r="G533" t="s">
        <v>534</v>
      </c>
      <c r="H533">
        <v>5</v>
      </c>
    </row>
    <row r="534" spans="1:8" x14ac:dyDescent="0.25">
      <c r="A534">
        <v>266</v>
      </c>
      <c r="B534">
        <v>1354</v>
      </c>
      <c r="C534">
        <v>24</v>
      </c>
      <c r="D534" s="2">
        <f ca="1">DATE(YEAR(TODAY())-3,1,26)</f>
        <v>44222</v>
      </c>
      <c r="E534">
        <v>1</v>
      </c>
      <c r="F534" s="2">
        <f t="shared" ca="1" si="9"/>
        <v>44223</v>
      </c>
      <c r="G534" t="s">
        <v>535</v>
      </c>
      <c r="H534">
        <v>4</v>
      </c>
    </row>
    <row r="535" spans="1:8" x14ac:dyDescent="0.25">
      <c r="A535">
        <v>1348</v>
      </c>
      <c r="B535">
        <v>1253</v>
      </c>
      <c r="C535">
        <v>64</v>
      </c>
      <c r="D535" s="2">
        <f ca="1">DATE(YEAR(TODAY())-3,1,26)</f>
        <v>44222</v>
      </c>
      <c r="E535">
        <v>1</v>
      </c>
      <c r="F535" s="2">
        <f t="shared" ca="1" si="9"/>
        <v>44223</v>
      </c>
      <c r="G535" t="s">
        <v>536</v>
      </c>
      <c r="H535">
        <v>1</v>
      </c>
    </row>
    <row r="536" spans="1:8" x14ac:dyDescent="0.25">
      <c r="A536">
        <v>1438</v>
      </c>
      <c r="B536">
        <v>1310</v>
      </c>
      <c r="C536">
        <v>11</v>
      </c>
      <c r="D536" s="2">
        <f ca="1">DATE(YEAR(TODAY())-3,1,26)</f>
        <v>44222</v>
      </c>
      <c r="E536">
        <v>2</v>
      </c>
      <c r="F536" s="2">
        <f t="shared" ca="1" si="9"/>
        <v>44224</v>
      </c>
      <c r="G536" t="s">
        <v>537</v>
      </c>
      <c r="H536">
        <v>2</v>
      </c>
    </row>
    <row r="537" spans="1:8" x14ac:dyDescent="0.25">
      <c r="A537">
        <v>1411</v>
      </c>
      <c r="B537">
        <v>1347</v>
      </c>
      <c r="C537">
        <v>40</v>
      </c>
      <c r="D537" s="2">
        <f ca="1">DATE(YEAR(TODAY())-3,1,28)</f>
        <v>44224</v>
      </c>
      <c r="E537">
        <v>1</v>
      </c>
      <c r="F537" s="2">
        <f t="shared" ca="1" si="9"/>
        <v>44225</v>
      </c>
      <c r="G537" t="s">
        <v>538</v>
      </c>
      <c r="H537">
        <v>4</v>
      </c>
    </row>
    <row r="538" spans="1:8" x14ac:dyDescent="0.25">
      <c r="A538">
        <v>27</v>
      </c>
      <c r="B538">
        <v>1327</v>
      </c>
      <c r="C538">
        <v>97</v>
      </c>
      <c r="D538" s="2">
        <f ca="1">DATE(YEAR(TODAY())-3,1,29)</f>
        <v>44225</v>
      </c>
      <c r="E538">
        <v>3</v>
      </c>
      <c r="F538" s="2">
        <f t="shared" ca="1" si="9"/>
        <v>44228</v>
      </c>
      <c r="G538" t="s">
        <v>539</v>
      </c>
      <c r="H538">
        <v>1</v>
      </c>
    </row>
    <row r="539" spans="1:8" x14ac:dyDescent="0.25">
      <c r="A539">
        <v>1971</v>
      </c>
      <c r="B539">
        <v>1296</v>
      </c>
      <c r="C539">
        <v>47</v>
      </c>
      <c r="D539" s="2">
        <f ca="1">DATE(YEAR(TODAY())-3,1,31)</f>
        <v>44227</v>
      </c>
      <c r="E539">
        <v>2</v>
      </c>
      <c r="F539" s="2">
        <f t="shared" ca="1" si="9"/>
        <v>44229</v>
      </c>
      <c r="G539" t="s">
        <v>540</v>
      </c>
      <c r="H539">
        <v>1</v>
      </c>
    </row>
    <row r="540" spans="1:8" x14ac:dyDescent="0.25">
      <c r="A540">
        <v>437</v>
      </c>
      <c r="B540">
        <v>1312</v>
      </c>
      <c r="C540">
        <v>32</v>
      </c>
      <c r="D540" s="2">
        <f ca="1">DATE(YEAR(TODAY())-3,2,2)</f>
        <v>44229</v>
      </c>
      <c r="E540">
        <v>1</v>
      </c>
      <c r="F540" s="2">
        <f t="shared" ca="1" si="9"/>
        <v>44230</v>
      </c>
      <c r="G540" t="s">
        <v>541</v>
      </c>
      <c r="H540">
        <v>1</v>
      </c>
    </row>
    <row r="541" spans="1:8" x14ac:dyDescent="0.25">
      <c r="A541">
        <v>240</v>
      </c>
      <c r="B541">
        <v>1243</v>
      </c>
      <c r="C541">
        <v>57</v>
      </c>
      <c r="D541" s="2">
        <f ca="1">DATE(YEAR(TODAY())-3,2,3)</f>
        <v>44230</v>
      </c>
      <c r="E541">
        <v>3</v>
      </c>
      <c r="F541" s="2">
        <f t="shared" ca="1" si="9"/>
        <v>44233</v>
      </c>
      <c r="G541" t="s">
        <v>542</v>
      </c>
      <c r="H541">
        <v>4</v>
      </c>
    </row>
    <row r="542" spans="1:8" x14ac:dyDescent="0.25">
      <c r="A542">
        <v>1912</v>
      </c>
      <c r="B542">
        <v>1252</v>
      </c>
      <c r="C542">
        <v>63</v>
      </c>
      <c r="D542" s="2">
        <f ca="1">DATE(YEAR(TODAY())-3,2,4)</f>
        <v>44231</v>
      </c>
      <c r="E542">
        <v>8</v>
      </c>
      <c r="F542" s="2">
        <f t="shared" ca="1" si="9"/>
        <v>44239</v>
      </c>
      <c r="G542" t="s">
        <v>543</v>
      </c>
      <c r="H542">
        <v>5</v>
      </c>
    </row>
    <row r="543" spans="1:8" x14ac:dyDescent="0.25">
      <c r="A543">
        <v>1070</v>
      </c>
      <c r="B543">
        <v>1331</v>
      </c>
      <c r="C543">
        <v>4</v>
      </c>
      <c r="D543" s="2">
        <f ca="1">DATE(YEAR(TODAY())-3,2,4)</f>
        <v>44231</v>
      </c>
      <c r="E543">
        <v>1</v>
      </c>
      <c r="F543" s="2">
        <f t="shared" ca="1" si="9"/>
        <v>44232</v>
      </c>
      <c r="G543" t="s">
        <v>544</v>
      </c>
      <c r="H543">
        <v>1</v>
      </c>
    </row>
    <row r="544" spans="1:8" x14ac:dyDescent="0.25">
      <c r="A544">
        <v>518</v>
      </c>
      <c r="B544">
        <v>1348</v>
      </c>
      <c r="C544">
        <v>30</v>
      </c>
      <c r="D544" s="2">
        <f ca="1">DATE(YEAR(TODAY())-3,2,4)</f>
        <v>44231</v>
      </c>
      <c r="E544">
        <v>4</v>
      </c>
      <c r="F544" s="2">
        <f t="shared" ca="1" si="9"/>
        <v>44235</v>
      </c>
      <c r="G544" t="s">
        <v>545</v>
      </c>
      <c r="H544">
        <v>4</v>
      </c>
    </row>
    <row r="545" spans="1:8" x14ac:dyDescent="0.25">
      <c r="A545">
        <v>1247</v>
      </c>
      <c r="B545">
        <v>1253</v>
      </c>
      <c r="C545">
        <v>76</v>
      </c>
      <c r="D545" s="2">
        <f ca="1">DATE(YEAR(TODAY())-3,2,5)</f>
        <v>44232</v>
      </c>
      <c r="E545">
        <v>10</v>
      </c>
      <c r="F545" s="2">
        <f t="shared" ca="1" si="9"/>
        <v>44242</v>
      </c>
      <c r="G545" t="s">
        <v>546</v>
      </c>
      <c r="H545">
        <v>5</v>
      </c>
    </row>
    <row r="546" spans="1:8" x14ac:dyDescent="0.25">
      <c r="A546">
        <v>837</v>
      </c>
      <c r="B546">
        <v>1285</v>
      </c>
      <c r="C546">
        <v>99</v>
      </c>
      <c r="D546" s="2">
        <f ca="1">DATE(YEAR(TODAY())-3,2,6)</f>
        <v>44233</v>
      </c>
      <c r="E546">
        <v>9</v>
      </c>
      <c r="F546" s="2">
        <f t="shared" ca="1" si="9"/>
        <v>44242</v>
      </c>
      <c r="G546" t="s">
        <v>547</v>
      </c>
      <c r="H546">
        <v>4</v>
      </c>
    </row>
    <row r="547" spans="1:8" x14ac:dyDescent="0.25">
      <c r="A547">
        <v>320</v>
      </c>
      <c r="B547">
        <v>1358</v>
      </c>
      <c r="C547">
        <v>17</v>
      </c>
      <c r="D547" s="2">
        <f ca="1">DATE(YEAR(TODAY())-3,2,6)</f>
        <v>44233</v>
      </c>
      <c r="E547">
        <v>2</v>
      </c>
      <c r="F547" s="2">
        <f t="shared" ca="1" si="9"/>
        <v>44235</v>
      </c>
      <c r="G547" t="s">
        <v>548</v>
      </c>
      <c r="H547">
        <v>1</v>
      </c>
    </row>
    <row r="548" spans="1:8" x14ac:dyDescent="0.25">
      <c r="A548">
        <v>1501</v>
      </c>
      <c r="B548">
        <v>1269</v>
      </c>
      <c r="C548">
        <v>38</v>
      </c>
      <c r="D548" s="2">
        <f ca="1">DATE(YEAR(TODAY())-3,2,6)</f>
        <v>44233</v>
      </c>
      <c r="E548">
        <v>8</v>
      </c>
      <c r="F548" s="2">
        <f t="shared" ca="1" si="9"/>
        <v>44241</v>
      </c>
      <c r="G548" t="s">
        <v>549</v>
      </c>
      <c r="H548">
        <v>4</v>
      </c>
    </row>
    <row r="549" spans="1:8" x14ac:dyDescent="0.25">
      <c r="A549">
        <v>592</v>
      </c>
      <c r="B549">
        <v>1314</v>
      </c>
      <c r="C549">
        <v>13</v>
      </c>
      <c r="D549" s="2">
        <f ca="1">DATE(YEAR(TODAY())-3,2,6)</f>
        <v>44233</v>
      </c>
      <c r="E549">
        <v>3</v>
      </c>
      <c r="F549" s="2">
        <f t="shared" ca="1" si="9"/>
        <v>44236</v>
      </c>
      <c r="G549" t="s">
        <v>550</v>
      </c>
      <c r="H549">
        <v>4</v>
      </c>
    </row>
    <row r="550" spans="1:8" x14ac:dyDescent="0.25">
      <c r="A550">
        <v>1904</v>
      </c>
      <c r="B550">
        <v>1312</v>
      </c>
      <c r="C550">
        <v>100</v>
      </c>
      <c r="D550" s="2">
        <f ca="1">DATE(YEAR(TODAY())-3,2,7)</f>
        <v>44234</v>
      </c>
      <c r="E550">
        <v>8</v>
      </c>
      <c r="F550" s="2">
        <f t="shared" ca="1" si="9"/>
        <v>44242</v>
      </c>
      <c r="G550" t="s">
        <v>551</v>
      </c>
      <c r="H550">
        <v>1</v>
      </c>
    </row>
    <row r="551" spans="1:8" x14ac:dyDescent="0.25">
      <c r="A551">
        <v>1007</v>
      </c>
      <c r="B551">
        <v>1386</v>
      </c>
      <c r="C551">
        <v>90</v>
      </c>
      <c r="D551" s="2">
        <f ca="1">DATE(YEAR(TODAY())-3,2,7)</f>
        <v>44234</v>
      </c>
      <c r="E551">
        <v>10</v>
      </c>
      <c r="F551" s="2">
        <f t="shared" ca="1" si="9"/>
        <v>44244</v>
      </c>
      <c r="G551" t="s">
        <v>552</v>
      </c>
      <c r="H551">
        <v>4</v>
      </c>
    </row>
    <row r="552" spans="1:8" x14ac:dyDescent="0.25">
      <c r="A552">
        <v>123</v>
      </c>
      <c r="B552">
        <v>1275</v>
      </c>
      <c r="C552">
        <v>24</v>
      </c>
      <c r="D552" s="2">
        <f ca="1">DATE(YEAR(TODAY())-3,2,7)</f>
        <v>44234</v>
      </c>
      <c r="E552">
        <v>10</v>
      </c>
      <c r="F552" s="2">
        <f t="shared" ca="1" si="9"/>
        <v>44244</v>
      </c>
      <c r="G552" t="s">
        <v>553</v>
      </c>
      <c r="H552">
        <v>2</v>
      </c>
    </row>
    <row r="553" spans="1:8" x14ac:dyDescent="0.25">
      <c r="A553">
        <v>1172</v>
      </c>
      <c r="B553">
        <v>1267</v>
      </c>
      <c r="C553">
        <v>36</v>
      </c>
      <c r="D553" s="2">
        <f ca="1">DATE(YEAR(TODAY())-3,2,8)</f>
        <v>44235</v>
      </c>
      <c r="E553">
        <v>8</v>
      </c>
      <c r="F553" s="2">
        <f t="shared" ca="1" si="9"/>
        <v>44243</v>
      </c>
      <c r="G553" t="s">
        <v>554</v>
      </c>
      <c r="H553">
        <v>1</v>
      </c>
    </row>
    <row r="554" spans="1:8" x14ac:dyDescent="0.25">
      <c r="A554">
        <v>1223</v>
      </c>
      <c r="B554">
        <v>1283</v>
      </c>
      <c r="C554">
        <v>14</v>
      </c>
      <c r="D554" s="2">
        <f ca="1">DATE(YEAR(TODAY())-3,2,8)</f>
        <v>44235</v>
      </c>
      <c r="E554">
        <v>8</v>
      </c>
      <c r="F554" s="2">
        <f t="shared" ca="1" si="9"/>
        <v>44243</v>
      </c>
      <c r="G554" t="s">
        <v>555</v>
      </c>
      <c r="H554">
        <v>4</v>
      </c>
    </row>
    <row r="555" spans="1:8" x14ac:dyDescent="0.25">
      <c r="A555">
        <v>1130</v>
      </c>
      <c r="B555">
        <v>1339</v>
      </c>
      <c r="C555">
        <v>22</v>
      </c>
      <c r="D555" s="2">
        <f ca="1">DATE(YEAR(TODAY())-3,2,10)</f>
        <v>44237</v>
      </c>
      <c r="E555">
        <v>8</v>
      </c>
      <c r="F555" s="2">
        <f t="shared" ca="1" si="9"/>
        <v>44245</v>
      </c>
      <c r="G555" t="s">
        <v>556</v>
      </c>
      <c r="H555">
        <v>1</v>
      </c>
    </row>
    <row r="556" spans="1:8" x14ac:dyDescent="0.25">
      <c r="A556">
        <v>1901</v>
      </c>
      <c r="B556">
        <v>1291</v>
      </c>
      <c r="C556">
        <v>79</v>
      </c>
      <c r="D556" s="2">
        <f ca="1">DATE(YEAR(TODAY())-3,2,11)</f>
        <v>44238</v>
      </c>
      <c r="E556">
        <v>9</v>
      </c>
      <c r="F556" s="2">
        <f t="shared" ca="1" si="9"/>
        <v>44247</v>
      </c>
      <c r="G556" t="s">
        <v>557</v>
      </c>
      <c r="H556">
        <v>5</v>
      </c>
    </row>
    <row r="557" spans="1:8" x14ac:dyDescent="0.25">
      <c r="A557">
        <v>1628</v>
      </c>
      <c r="B557">
        <v>1335</v>
      </c>
      <c r="C557">
        <v>59</v>
      </c>
      <c r="D557" s="2">
        <f ca="1">DATE(YEAR(TODAY())-3,2,12)</f>
        <v>44239</v>
      </c>
      <c r="E557">
        <v>6</v>
      </c>
      <c r="F557" s="2">
        <f t="shared" ca="1" si="9"/>
        <v>44245</v>
      </c>
      <c r="G557" t="s">
        <v>558</v>
      </c>
      <c r="H557">
        <v>4</v>
      </c>
    </row>
    <row r="558" spans="1:8" x14ac:dyDescent="0.25">
      <c r="A558">
        <v>1559</v>
      </c>
      <c r="B558">
        <v>1349</v>
      </c>
      <c r="C558">
        <v>57</v>
      </c>
      <c r="D558" s="2">
        <f ca="1">DATE(YEAR(TODAY())-3,2,12)</f>
        <v>44239</v>
      </c>
      <c r="E558">
        <v>6</v>
      </c>
      <c r="F558" s="2">
        <f t="shared" ca="1" si="9"/>
        <v>44245</v>
      </c>
      <c r="G558" t="s">
        <v>559</v>
      </c>
      <c r="H558">
        <v>4</v>
      </c>
    </row>
    <row r="559" spans="1:8" x14ac:dyDescent="0.25">
      <c r="A559">
        <v>865</v>
      </c>
      <c r="B559">
        <v>1250</v>
      </c>
      <c r="C559">
        <v>51</v>
      </c>
      <c r="D559" s="2">
        <f ca="1">DATE(YEAR(TODAY())-3,2,13)</f>
        <v>44240</v>
      </c>
      <c r="E559">
        <v>8</v>
      </c>
      <c r="F559" s="2">
        <f t="shared" ca="1" si="9"/>
        <v>44248</v>
      </c>
      <c r="G559" t="s">
        <v>560</v>
      </c>
      <c r="H559">
        <v>4</v>
      </c>
    </row>
    <row r="560" spans="1:8" x14ac:dyDescent="0.25">
      <c r="A560">
        <v>180</v>
      </c>
      <c r="B560">
        <v>1381</v>
      </c>
      <c r="C560">
        <v>100</v>
      </c>
      <c r="D560" s="2">
        <f ca="1">DATE(YEAR(TODAY())-3,2,13)</f>
        <v>44240</v>
      </c>
      <c r="E560">
        <v>4</v>
      </c>
      <c r="F560" s="2">
        <f t="shared" ca="1" si="9"/>
        <v>44244</v>
      </c>
      <c r="G560" t="s">
        <v>561</v>
      </c>
      <c r="H560">
        <v>5</v>
      </c>
    </row>
    <row r="561" spans="1:8" x14ac:dyDescent="0.25">
      <c r="A561">
        <v>1976</v>
      </c>
      <c r="B561">
        <v>1344</v>
      </c>
      <c r="C561">
        <v>23</v>
      </c>
      <c r="D561" s="2">
        <f ca="1">DATE(YEAR(TODAY())-3,2,13)</f>
        <v>44240</v>
      </c>
      <c r="E561">
        <v>10</v>
      </c>
      <c r="F561" s="2">
        <f t="shared" ca="1" si="9"/>
        <v>44250</v>
      </c>
      <c r="G561" t="s">
        <v>562</v>
      </c>
      <c r="H561">
        <v>4</v>
      </c>
    </row>
    <row r="562" spans="1:8" x14ac:dyDescent="0.25">
      <c r="A562">
        <v>808</v>
      </c>
      <c r="B562">
        <v>1355</v>
      </c>
      <c r="C562">
        <v>8</v>
      </c>
      <c r="D562" s="2">
        <f ca="1">DATE(YEAR(TODAY())-3,2,14)</f>
        <v>44241</v>
      </c>
      <c r="E562">
        <v>2</v>
      </c>
      <c r="F562" s="2">
        <f t="shared" ca="1" si="9"/>
        <v>44243</v>
      </c>
      <c r="G562" t="s">
        <v>563</v>
      </c>
      <c r="H562">
        <v>2</v>
      </c>
    </row>
    <row r="563" spans="1:8" x14ac:dyDescent="0.25">
      <c r="A563">
        <v>1345</v>
      </c>
      <c r="B563">
        <v>1285</v>
      </c>
      <c r="C563">
        <v>58</v>
      </c>
      <c r="D563" s="2">
        <f ca="1">DATE(YEAR(TODAY())-3,2,14)</f>
        <v>44241</v>
      </c>
      <c r="E563">
        <v>2</v>
      </c>
      <c r="F563" s="2">
        <f t="shared" ca="1" si="9"/>
        <v>44243</v>
      </c>
      <c r="G563" t="s">
        <v>564</v>
      </c>
      <c r="H563">
        <v>4</v>
      </c>
    </row>
    <row r="564" spans="1:8" x14ac:dyDescent="0.25">
      <c r="A564">
        <v>800</v>
      </c>
      <c r="B564">
        <v>1243</v>
      </c>
      <c r="C564">
        <v>65</v>
      </c>
      <c r="D564" s="2">
        <f ca="1">DATE(YEAR(TODAY())-3,2,15)</f>
        <v>44242</v>
      </c>
      <c r="E564">
        <v>6</v>
      </c>
      <c r="F564" s="2">
        <f t="shared" ca="1" si="9"/>
        <v>44248</v>
      </c>
      <c r="G564" t="s">
        <v>565</v>
      </c>
      <c r="H564">
        <v>1</v>
      </c>
    </row>
    <row r="565" spans="1:8" x14ac:dyDescent="0.25">
      <c r="A565">
        <v>122</v>
      </c>
      <c r="B565">
        <v>1274</v>
      </c>
      <c r="C565">
        <v>62</v>
      </c>
      <c r="D565" s="2">
        <f ca="1">DATE(YEAR(TODAY())-3,2,16)</f>
        <v>44243</v>
      </c>
      <c r="E565">
        <v>6</v>
      </c>
      <c r="F565" s="2">
        <f t="shared" ca="1" si="9"/>
        <v>44249</v>
      </c>
      <c r="G565" t="s">
        <v>566</v>
      </c>
      <c r="H565">
        <v>4</v>
      </c>
    </row>
    <row r="566" spans="1:8" x14ac:dyDescent="0.25">
      <c r="A566">
        <v>177</v>
      </c>
      <c r="B566">
        <v>1354</v>
      </c>
      <c r="C566">
        <v>93</v>
      </c>
      <c r="D566" s="2">
        <f ca="1">DATE(YEAR(TODAY())-3,2,17)</f>
        <v>44244</v>
      </c>
      <c r="E566">
        <v>9</v>
      </c>
      <c r="F566" s="2">
        <f t="shared" ca="1" si="9"/>
        <v>44253</v>
      </c>
      <c r="G566" t="s">
        <v>567</v>
      </c>
      <c r="H566">
        <v>5</v>
      </c>
    </row>
    <row r="567" spans="1:8" x14ac:dyDescent="0.25">
      <c r="A567">
        <v>1948</v>
      </c>
      <c r="B567">
        <v>1297</v>
      </c>
      <c r="C567">
        <v>81</v>
      </c>
      <c r="D567" s="2">
        <f ca="1">DATE(YEAR(TODAY())-3,2,17)</f>
        <v>44244</v>
      </c>
      <c r="E567">
        <v>6</v>
      </c>
      <c r="F567" s="2">
        <f t="shared" ca="1" si="9"/>
        <v>44250</v>
      </c>
      <c r="G567" t="s">
        <v>568</v>
      </c>
      <c r="H567">
        <v>4</v>
      </c>
    </row>
    <row r="568" spans="1:8" x14ac:dyDescent="0.25">
      <c r="A568">
        <v>1250</v>
      </c>
      <c r="B568">
        <v>1284</v>
      </c>
      <c r="C568">
        <v>55</v>
      </c>
      <c r="D568" s="2">
        <f ca="1">DATE(YEAR(TODAY())-3,2,17)</f>
        <v>44244</v>
      </c>
      <c r="E568">
        <v>8</v>
      </c>
      <c r="F568" s="2">
        <f t="shared" ca="1" si="9"/>
        <v>44252</v>
      </c>
      <c r="G568" t="s">
        <v>569</v>
      </c>
      <c r="H568">
        <v>5</v>
      </c>
    </row>
    <row r="569" spans="1:8" x14ac:dyDescent="0.25">
      <c r="A569">
        <v>1522</v>
      </c>
      <c r="B569">
        <v>1253</v>
      </c>
      <c r="C569">
        <v>93</v>
      </c>
      <c r="D569" s="2">
        <f ca="1">DATE(YEAR(TODAY())-3,2,18)</f>
        <v>44245</v>
      </c>
      <c r="E569">
        <v>8</v>
      </c>
      <c r="F569" s="2">
        <f t="shared" ca="1" si="9"/>
        <v>44253</v>
      </c>
      <c r="G569" t="s">
        <v>570</v>
      </c>
      <c r="H569">
        <v>4</v>
      </c>
    </row>
    <row r="570" spans="1:8" x14ac:dyDescent="0.25">
      <c r="A570">
        <v>1119</v>
      </c>
      <c r="B570">
        <v>1239</v>
      </c>
      <c r="C570">
        <v>98</v>
      </c>
      <c r="D570" s="2">
        <f ca="1">DATE(YEAR(TODAY())-3,2,19)</f>
        <v>44246</v>
      </c>
      <c r="E570">
        <v>10</v>
      </c>
      <c r="F570" s="2">
        <f t="shared" ca="1" si="9"/>
        <v>44256</v>
      </c>
      <c r="G570" t="s">
        <v>571</v>
      </c>
      <c r="H570">
        <v>4</v>
      </c>
    </row>
    <row r="571" spans="1:8" x14ac:dyDescent="0.25">
      <c r="A571">
        <v>205</v>
      </c>
      <c r="B571">
        <v>1239</v>
      </c>
      <c r="C571">
        <v>5</v>
      </c>
      <c r="D571" s="2">
        <f ca="1">DATE(YEAR(TODAY())-3,2,19)</f>
        <v>44246</v>
      </c>
      <c r="E571">
        <v>6</v>
      </c>
      <c r="F571" s="2">
        <f t="shared" ca="1" si="9"/>
        <v>44252</v>
      </c>
      <c r="G571" t="s">
        <v>572</v>
      </c>
      <c r="H571">
        <v>5</v>
      </c>
    </row>
    <row r="572" spans="1:8" x14ac:dyDescent="0.25">
      <c r="A572">
        <v>878</v>
      </c>
      <c r="B572">
        <v>1279</v>
      </c>
      <c r="C572">
        <v>21</v>
      </c>
      <c r="D572" s="2">
        <f ca="1">DATE(YEAR(TODAY())-3,2,19)</f>
        <v>44246</v>
      </c>
      <c r="E572">
        <v>8</v>
      </c>
      <c r="F572" s="2">
        <f t="shared" ca="1" si="9"/>
        <v>44254</v>
      </c>
      <c r="G572" t="s">
        <v>573</v>
      </c>
      <c r="H572">
        <v>5</v>
      </c>
    </row>
    <row r="573" spans="1:8" x14ac:dyDescent="0.25">
      <c r="A573">
        <v>1380</v>
      </c>
      <c r="B573">
        <v>1255</v>
      </c>
      <c r="C573">
        <v>77</v>
      </c>
      <c r="D573" s="2">
        <f ca="1">DATE(YEAR(TODAY())-3,2,20)</f>
        <v>44247</v>
      </c>
      <c r="E573">
        <v>7</v>
      </c>
      <c r="F573" s="2">
        <f t="shared" ca="1" si="9"/>
        <v>44254</v>
      </c>
      <c r="G573" t="s">
        <v>574</v>
      </c>
      <c r="H573">
        <v>1</v>
      </c>
    </row>
    <row r="574" spans="1:8" x14ac:dyDescent="0.25">
      <c r="A574">
        <v>202</v>
      </c>
      <c r="B574">
        <v>1282</v>
      </c>
      <c r="C574">
        <v>80</v>
      </c>
      <c r="D574" s="2">
        <f ca="1">DATE(YEAR(TODAY())-3,2,21)</f>
        <v>44248</v>
      </c>
      <c r="E574">
        <v>1</v>
      </c>
      <c r="F574" s="2">
        <f t="shared" ca="1" si="9"/>
        <v>44249</v>
      </c>
      <c r="G574" t="s">
        <v>575</v>
      </c>
      <c r="H574">
        <v>2</v>
      </c>
    </row>
    <row r="575" spans="1:8" x14ac:dyDescent="0.25">
      <c r="A575">
        <v>413</v>
      </c>
      <c r="B575">
        <v>1285</v>
      </c>
      <c r="C575">
        <v>5</v>
      </c>
      <c r="D575" s="2">
        <f ca="1">DATE(YEAR(TODAY())-3,2,21)</f>
        <v>44248</v>
      </c>
      <c r="E575">
        <v>8</v>
      </c>
      <c r="F575" s="2">
        <f t="shared" ca="1" si="9"/>
        <v>44256</v>
      </c>
      <c r="G575" t="s">
        <v>576</v>
      </c>
      <c r="H575">
        <v>4</v>
      </c>
    </row>
    <row r="576" spans="1:8" x14ac:dyDescent="0.25">
      <c r="A576">
        <v>225</v>
      </c>
      <c r="B576">
        <v>1279</v>
      </c>
      <c r="C576">
        <v>65</v>
      </c>
      <c r="D576" s="2">
        <f ca="1">DATE(YEAR(TODAY())-3,2,21)</f>
        <v>44248</v>
      </c>
      <c r="E576">
        <v>8</v>
      </c>
      <c r="F576" s="2">
        <f t="shared" ca="1" si="9"/>
        <v>44256</v>
      </c>
      <c r="G576" t="s">
        <v>577</v>
      </c>
      <c r="H576">
        <v>4</v>
      </c>
    </row>
    <row r="577" spans="1:8" x14ac:dyDescent="0.25">
      <c r="A577">
        <v>737</v>
      </c>
      <c r="B577">
        <v>1235</v>
      </c>
      <c r="C577">
        <v>40</v>
      </c>
      <c r="D577" s="2">
        <f ca="1">DATE(YEAR(TODAY())-3,2,22)</f>
        <v>44249</v>
      </c>
      <c r="E577">
        <v>8</v>
      </c>
      <c r="F577" s="2">
        <f t="shared" ca="1" si="9"/>
        <v>44257</v>
      </c>
      <c r="G577" t="s">
        <v>578</v>
      </c>
      <c r="H577">
        <v>5</v>
      </c>
    </row>
    <row r="578" spans="1:8" x14ac:dyDescent="0.25">
      <c r="A578">
        <v>839</v>
      </c>
      <c r="B578">
        <v>1291</v>
      </c>
      <c r="C578">
        <v>90</v>
      </c>
      <c r="D578" s="2">
        <f ca="1">DATE(YEAR(TODAY())-3,2,23)</f>
        <v>44250</v>
      </c>
      <c r="E578">
        <v>2</v>
      </c>
      <c r="F578" s="2">
        <f t="shared" ca="1" si="9"/>
        <v>44252</v>
      </c>
      <c r="G578" t="s">
        <v>579</v>
      </c>
      <c r="H578">
        <v>1</v>
      </c>
    </row>
    <row r="579" spans="1:8" x14ac:dyDescent="0.25">
      <c r="A579">
        <v>1262</v>
      </c>
      <c r="B579">
        <v>1325</v>
      </c>
      <c r="C579">
        <v>32</v>
      </c>
      <c r="D579" s="2">
        <f ca="1">DATE(YEAR(TODAY())-3,2,24)</f>
        <v>44251</v>
      </c>
      <c r="E579">
        <v>7</v>
      </c>
      <c r="F579" s="2">
        <f t="shared" ca="1" si="9"/>
        <v>44258</v>
      </c>
      <c r="G579" t="s">
        <v>580</v>
      </c>
      <c r="H579">
        <v>5</v>
      </c>
    </row>
    <row r="580" spans="1:8" x14ac:dyDescent="0.25">
      <c r="A580">
        <v>556</v>
      </c>
      <c r="B580">
        <v>1392</v>
      </c>
      <c r="C580">
        <v>6</v>
      </c>
      <c r="D580" s="2">
        <f ca="1">DATE(YEAR(TODAY())-3,2,24)</f>
        <v>44251</v>
      </c>
      <c r="E580">
        <v>2</v>
      </c>
      <c r="F580" s="2">
        <f t="shared" ref="F580:F643" ca="1" si="10">D580+E580</f>
        <v>44253</v>
      </c>
      <c r="G580" t="s">
        <v>581</v>
      </c>
      <c r="H580">
        <v>1</v>
      </c>
    </row>
    <row r="581" spans="1:8" x14ac:dyDescent="0.25">
      <c r="A581">
        <v>846</v>
      </c>
      <c r="B581">
        <v>1365</v>
      </c>
      <c r="C581">
        <v>45</v>
      </c>
      <c r="D581" s="2">
        <f ca="1">DATE(YEAR(TODAY())-3,2,24)</f>
        <v>44251</v>
      </c>
      <c r="E581">
        <v>2</v>
      </c>
      <c r="F581" s="2">
        <f t="shared" ca="1" si="10"/>
        <v>44253</v>
      </c>
      <c r="G581" t="s">
        <v>582</v>
      </c>
      <c r="H581">
        <v>4</v>
      </c>
    </row>
    <row r="582" spans="1:8" x14ac:dyDescent="0.25">
      <c r="A582">
        <v>1063</v>
      </c>
      <c r="B582">
        <v>1351</v>
      </c>
      <c r="C582">
        <v>66</v>
      </c>
      <c r="D582" s="2">
        <f ca="1">DATE(YEAR(TODAY())-3,2,25)</f>
        <v>44252</v>
      </c>
      <c r="E582">
        <v>10</v>
      </c>
      <c r="F582" s="2">
        <f t="shared" ca="1" si="10"/>
        <v>44262</v>
      </c>
      <c r="G582" t="s">
        <v>583</v>
      </c>
      <c r="H582">
        <v>1</v>
      </c>
    </row>
    <row r="583" spans="1:8" x14ac:dyDescent="0.25">
      <c r="A583">
        <v>239</v>
      </c>
      <c r="B583">
        <v>1316</v>
      </c>
      <c r="C583">
        <v>5</v>
      </c>
      <c r="D583" s="2">
        <f ca="1">DATE(YEAR(TODAY())-3,2,26)</f>
        <v>44253</v>
      </c>
      <c r="E583">
        <v>4</v>
      </c>
      <c r="F583" s="2">
        <f t="shared" ca="1" si="10"/>
        <v>44257</v>
      </c>
      <c r="G583" t="s">
        <v>584</v>
      </c>
      <c r="H583">
        <v>4</v>
      </c>
    </row>
    <row r="584" spans="1:8" x14ac:dyDescent="0.25">
      <c r="A584">
        <v>1034</v>
      </c>
      <c r="B584">
        <v>1349</v>
      </c>
      <c r="C584">
        <v>58</v>
      </c>
      <c r="D584" s="2">
        <f ca="1">DATE(YEAR(TODAY())-3,2,26)</f>
        <v>44253</v>
      </c>
      <c r="E584">
        <v>9</v>
      </c>
      <c r="F584" s="2">
        <f t="shared" ca="1" si="10"/>
        <v>44262</v>
      </c>
      <c r="G584" t="s">
        <v>585</v>
      </c>
      <c r="H584">
        <v>2</v>
      </c>
    </row>
    <row r="585" spans="1:8" x14ac:dyDescent="0.25">
      <c r="A585">
        <v>452</v>
      </c>
      <c r="B585">
        <v>1281</v>
      </c>
      <c r="C585">
        <v>15</v>
      </c>
      <c r="D585" s="2">
        <f ca="1">DATE(YEAR(TODAY())-3,2,27)</f>
        <v>44254</v>
      </c>
      <c r="E585">
        <v>5</v>
      </c>
      <c r="F585" s="2">
        <f t="shared" ca="1" si="10"/>
        <v>44259</v>
      </c>
      <c r="G585" t="s">
        <v>586</v>
      </c>
      <c r="H585">
        <v>2</v>
      </c>
    </row>
    <row r="586" spans="1:8" x14ac:dyDescent="0.25">
      <c r="A586">
        <v>601</v>
      </c>
      <c r="B586">
        <v>1282</v>
      </c>
      <c r="C586">
        <v>86</v>
      </c>
      <c r="D586" s="2">
        <f ca="1">DATE(YEAR(TODAY())-3,2,28)</f>
        <v>44255</v>
      </c>
      <c r="E586">
        <v>5</v>
      </c>
      <c r="F586" s="2">
        <f t="shared" ca="1" si="10"/>
        <v>44260</v>
      </c>
      <c r="G586" t="s">
        <v>587</v>
      </c>
      <c r="H586">
        <v>1</v>
      </c>
    </row>
    <row r="587" spans="1:8" x14ac:dyDescent="0.25">
      <c r="A587">
        <v>1258</v>
      </c>
      <c r="B587">
        <v>1363</v>
      </c>
      <c r="C587">
        <v>11</v>
      </c>
      <c r="D587" s="2">
        <f ca="1">DATE(YEAR(TODAY())-3,2,28)</f>
        <v>44255</v>
      </c>
      <c r="E587">
        <v>3</v>
      </c>
      <c r="F587" s="2">
        <f t="shared" ca="1" si="10"/>
        <v>44258</v>
      </c>
      <c r="G587" t="s">
        <v>588</v>
      </c>
      <c r="H587">
        <v>4</v>
      </c>
    </row>
    <row r="588" spans="1:8" x14ac:dyDescent="0.25">
      <c r="A588">
        <v>1988</v>
      </c>
      <c r="B588">
        <v>1299</v>
      </c>
      <c r="C588">
        <v>66</v>
      </c>
      <c r="D588" s="2">
        <f ca="1">DATE(YEAR(TODAY())-3,3,1)</f>
        <v>44256</v>
      </c>
      <c r="E588">
        <v>9</v>
      </c>
      <c r="F588" s="2">
        <f t="shared" ca="1" si="10"/>
        <v>44265</v>
      </c>
      <c r="G588" t="s">
        <v>589</v>
      </c>
      <c r="H588">
        <v>4</v>
      </c>
    </row>
    <row r="589" spans="1:8" x14ac:dyDescent="0.25">
      <c r="A589">
        <v>1701</v>
      </c>
      <c r="B589">
        <v>1298</v>
      </c>
      <c r="C589">
        <v>21</v>
      </c>
      <c r="D589" s="2">
        <f ca="1">DATE(YEAR(TODAY())-3,3,1)</f>
        <v>44256</v>
      </c>
      <c r="E589">
        <v>2</v>
      </c>
      <c r="F589" s="2">
        <f t="shared" ca="1" si="10"/>
        <v>44258</v>
      </c>
      <c r="G589" t="s">
        <v>590</v>
      </c>
      <c r="H589">
        <v>4</v>
      </c>
    </row>
    <row r="590" spans="1:8" x14ac:dyDescent="0.25">
      <c r="A590">
        <v>447</v>
      </c>
      <c r="B590">
        <v>1241</v>
      </c>
      <c r="C590">
        <v>72</v>
      </c>
      <c r="D590" s="2">
        <f ca="1">DATE(YEAR(TODAY())-3,3,2)</f>
        <v>44257</v>
      </c>
      <c r="E590">
        <v>4</v>
      </c>
      <c r="F590" s="2">
        <f t="shared" ca="1" si="10"/>
        <v>44261</v>
      </c>
      <c r="G590" t="s">
        <v>591</v>
      </c>
      <c r="H590">
        <v>4</v>
      </c>
    </row>
    <row r="591" spans="1:8" x14ac:dyDescent="0.25">
      <c r="A591">
        <v>1507</v>
      </c>
      <c r="B591">
        <v>1318</v>
      </c>
      <c r="C591">
        <v>76</v>
      </c>
      <c r="D591" s="2">
        <f ca="1">DATE(YEAR(TODAY())-3,3,4)</f>
        <v>44259</v>
      </c>
      <c r="E591">
        <v>8</v>
      </c>
      <c r="F591" s="2">
        <f t="shared" ca="1" si="10"/>
        <v>44267</v>
      </c>
      <c r="G591" t="s">
        <v>592</v>
      </c>
      <c r="H591">
        <v>4</v>
      </c>
    </row>
    <row r="592" spans="1:8" x14ac:dyDescent="0.25">
      <c r="A592">
        <v>1868</v>
      </c>
      <c r="B592">
        <v>1246</v>
      </c>
      <c r="C592">
        <v>39</v>
      </c>
      <c r="D592" s="2">
        <f ca="1">DATE(YEAR(TODAY())-3,3,4)</f>
        <v>44259</v>
      </c>
      <c r="E592">
        <v>4</v>
      </c>
      <c r="F592" s="2">
        <f t="shared" ca="1" si="10"/>
        <v>44263</v>
      </c>
      <c r="G592" t="s">
        <v>593</v>
      </c>
      <c r="H592">
        <v>1</v>
      </c>
    </row>
    <row r="593" spans="1:8" x14ac:dyDescent="0.25">
      <c r="A593">
        <v>655</v>
      </c>
      <c r="B593">
        <v>1386</v>
      </c>
      <c r="C593">
        <v>10</v>
      </c>
      <c r="D593" s="2">
        <f ca="1">DATE(YEAR(TODAY())-3,3,4)</f>
        <v>44259</v>
      </c>
      <c r="E593">
        <v>4</v>
      </c>
      <c r="F593" s="2">
        <f t="shared" ca="1" si="10"/>
        <v>44263</v>
      </c>
      <c r="G593" t="s">
        <v>594</v>
      </c>
      <c r="H593">
        <v>1</v>
      </c>
    </row>
    <row r="594" spans="1:8" x14ac:dyDescent="0.25">
      <c r="A594">
        <v>80</v>
      </c>
      <c r="B594">
        <v>1288</v>
      </c>
      <c r="C594">
        <v>38</v>
      </c>
      <c r="D594" s="2">
        <f ca="1">DATE(YEAR(TODAY())-3,3,4)</f>
        <v>44259</v>
      </c>
      <c r="E594">
        <v>8</v>
      </c>
      <c r="F594" s="2">
        <f t="shared" ca="1" si="10"/>
        <v>44267</v>
      </c>
      <c r="G594" t="s">
        <v>595</v>
      </c>
      <c r="H594">
        <v>2</v>
      </c>
    </row>
    <row r="595" spans="1:8" x14ac:dyDescent="0.25">
      <c r="A595">
        <v>1026</v>
      </c>
      <c r="B595">
        <v>1309</v>
      </c>
      <c r="C595">
        <v>21</v>
      </c>
      <c r="D595" s="2">
        <f ca="1">DATE(YEAR(TODAY())-3,3,5)</f>
        <v>44260</v>
      </c>
      <c r="E595">
        <v>7</v>
      </c>
      <c r="F595" s="2">
        <f t="shared" ca="1" si="10"/>
        <v>44267</v>
      </c>
      <c r="G595" t="s">
        <v>596</v>
      </c>
      <c r="H595">
        <v>1</v>
      </c>
    </row>
    <row r="596" spans="1:8" x14ac:dyDescent="0.25">
      <c r="A596">
        <v>427</v>
      </c>
      <c r="B596">
        <v>1320</v>
      </c>
      <c r="C596">
        <v>16</v>
      </c>
      <c r="D596" s="2">
        <f ca="1">DATE(YEAR(TODAY())-3,3,5)</f>
        <v>44260</v>
      </c>
      <c r="E596">
        <v>1</v>
      </c>
      <c r="F596" s="2">
        <f t="shared" ca="1" si="10"/>
        <v>44261</v>
      </c>
      <c r="G596" t="s">
        <v>597</v>
      </c>
      <c r="H596">
        <v>1</v>
      </c>
    </row>
    <row r="597" spans="1:8" x14ac:dyDescent="0.25">
      <c r="A597">
        <v>621</v>
      </c>
      <c r="B597">
        <v>1266</v>
      </c>
      <c r="C597">
        <v>39</v>
      </c>
      <c r="D597" s="2">
        <f ca="1">DATE(YEAR(TODAY())-3,3,6)</f>
        <v>44261</v>
      </c>
      <c r="E597">
        <v>3</v>
      </c>
      <c r="F597" s="2">
        <f t="shared" ca="1" si="10"/>
        <v>44264</v>
      </c>
      <c r="G597" t="s">
        <v>598</v>
      </c>
      <c r="H597">
        <v>4</v>
      </c>
    </row>
    <row r="598" spans="1:8" x14ac:dyDescent="0.25">
      <c r="A598">
        <v>393</v>
      </c>
      <c r="B598">
        <v>1322</v>
      </c>
      <c r="C598">
        <v>3</v>
      </c>
      <c r="D598" s="2">
        <f ca="1">DATE(YEAR(TODAY())-3,3,6)</f>
        <v>44261</v>
      </c>
      <c r="E598">
        <v>2</v>
      </c>
      <c r="F598" s="2">
        <f t="shared" ca="1" si="10"/>
        <v>44263</v>
      </c>
      <c r="G598" t="s">
        <v>599</v>
      </c>
      <c r="H598">
        <v>1</v>
      </c>
    </row>
    <row r="599" spans="1:8" x14ac:dyDescent="0.25">
      <c r="A599">
        <v>1508</v>
      </c>
      <c r="B599">
        <v>1336</v>
      </c>
      <c r="C599">
        <v>80</v>
      </c>
      <c r="D599" s="2">
        <f ca="1">DATE(YEAR(TODAY())-3,3,6)</f>
        <v>44261</v>
      </c>
      <c r="E599">
        <v>8</v>
      </c>
      <c r="F599" s="2">
        <f t="shared" ca="1" si="10"/>
        <v>44269</v>
      </c>
      <c r="G599" t="s">
        <v>600</v>
      </c>
      <c r="H599">
        <v>5</v>
      </c>
    </row>
    <row r="600" spans="1:8" x14ac:dyDescent="0.25">
      <c r="A600">
        <v>265</v>
      </c>
      <c r="B600">
        <v>1387</v>
      </c>
      <c r="C600">
        <v>43</v>
      </c>
      <c r="D600" s="2">
        <f ca="1">DATE(YEAR(TODAY())-3,3,7)</f>
        <v>44262</v>
      </c>
      <c r="E600">
        <v>4</v>
      </c>
      <c r="F600" s="2">
        <f t="shared" ca="1" si="10"/>
        <v>44266</v>
      </c>
      <c r="G600" t="s">
        <v>601</v>
      </c>
      <c r="H600">
        <v>1</v>
      </c>
    </row>
    <row r="601" spans="1:8" x14ac:dyDescent="0.25">
      <c r="A601">
        <v>933</v>
      </c>
      <c r="B601">
        <v>1371</v>
      </c>
      <c r="C601">
        <v>70</v>
      </c>
      <c r="D601" s="2">
        <f ca="1">DATE(YEAR(TODAY())-3,3,8)</f>
        <v>44263</v>
      </c>
      <c r="E601">
        <v>8</v>
      </c>
      <c r="F601" s="2">
        <f t="shared" ca="1" si="10"/>
        <v>44271</v>
      </c>
      <c r="G601" t="s">
        <v>602</v>
      </c>
      <c r="H601">
        <v>4</v>
      </c>
    </row>
    <row r="602" spans="1:8" x14ac:dyDescent="0.25">
      <c r="A602">
        <v>949</v>
      </c>
      <c r="B602">
        <v>1365</v>
      </c>
      <c r="C602">
        <v>42</v>
      </c>
      <c r="D602" s="2">
        <f ca="1">DATE(YEAR(TODAY())-3,3,9)</f>
        <v>44264</v>
      </c>
      <c r="E602">
        <v>7</v>
      </c>
      <c r="F602" s="2">
        <f t="shared" ca="1" si="10"/>
        <v>44271</v>
      </c>
      <c r="G602" t="s">
        <v>603</v>
      </c>
      <c r="H602">
        <v>1</v>
      </c>
    </row>
    <row r="603" spans="1:8" x14ac:dyDescent="0.25">
      <c r="A603">
        <v>1412</v>
      </c>
      <c r="B603">
        <v>1318</v>
      </c>
      <c r="C603">
        <v>86</v>
      </c>
      <c r="D603" s="2">
        <f ca="1">DATE(YEAR(TODAY())-3,3,9)</f>
        <v>44264</v>
      </c>
      <c r="E603">
        <v>9</v>
      </c>
      <c r="F603" s="2">
        <f t="shared" ca="1" si="10"/>
        <v>44273</v>
      </c>
      <c r="G603" t="s">
        <v>604</v>
      </c>
      <c r="H603">
        <v>1</v>
      </c>
    </row>
    <row r="604" spans="1:8" x14ac:dyDescent="0.25">
      <c r="A604">
        <v>1419</v>
      </c>
      <c r="B604">
        <v>1279</v>
      </c>
      <c r="C604">
        <v>90</v>
      </c>
      <c r="D604" s="2">
        <f ca="1">DATE(YEAR(TODAY())-3,3,9)</f>
        <v>44264</v>
      </c>
      <c r="E604">
        <v>8</v>
      </c>
      <c r="F604" s="2">
        <f t="shared" ca="1" si="10"/>
        <v>44272</v>
      </c>
      <c r="G604" t="s">
        <v>139</v>
      </c>
      <c r="H604">
        <v>2</v>
      </c>
    </row>
    <row r="605" spans="1:8" x14ac:dyDescent="0.25">
      <c r="A605">
        <v>537</v>
      </c>
      <c r="B605">
        <v>1237</v>
      </c>
      <c r="C605">
        <v>1</v>
      </c>
      <c r="D605" s="2">
        <f ca="1">DATE(YEAR(TODAY())-3,3,11)</f>
        <v>44266</v>
      </c>
      <c r="E605">
        <v>5</v>
      </c>
      <c r="F605" s="2">
        <f t="shared" ca="1" si="10"/>
        <v>44271</v>
      </c>
      <c r="G605" t="s">
        <v>605</v>
      </c>
      <c r="H605">
        <v>1</v>
      </c>
    </row>
    <row r="606" spans="1:8" x14ac:dyDescent="0.25">
      <c r="A606">
        <v>52</v>
      </c>
      <c r="B606">
        <v>1315</v>
      </c>
      <c r="C606">
        <v>18</v>
      </c>
      <c r="D606" s="2">
        <f ca="1">DATE(YEAR(TODAY())-3,3,13)</f>
        <v>44268</v>
      </c>
      <c r="E606">
        <v>3</v>
      </c>
      <c r="F606" s="2">
        <f t="shared" ca="1" si="10"/>
        <v>44271</v>
      </c>
      <c r="G606" t="s">
        <v>606</v>
      </c>
      <c r="H606">
        <v>1</v>
      </c>
    </row>
    <row r="607" spans="1:8" x14ac:dyDescent="0.25">
      <c r="A607">
        <v>650</v>
      </c>
      <c r="B607">
        <v>1392</v>
      </c>
      <c r="C607">
        <v>88</v>
      </c>
      <c r="D607" s="2">
        <f ca="1">DATE(YEAR(TODAY())-3,3,14)</f>
        <v>44269</v>
      </c>
      <c r="E607">
        <v>3</v>
      </c>
      <c r="F607" s="2">
        <f t="shared" ca="1" si="10"/>
        <v>44272</v>
      </c>
      <c r="G607" t="s">
        <v>607</v>
      </c>
      <c r="H607">
        <v>2</v>
      </c>
    </row>
    <row r="608" spans="1:8" x14ac:dyDescent="0.25">
      <c r="A608">
        <v>769</v>
      </c>
      <c r="B608">
        <v>1354</v>
      </c>
      <c r="C608">
        <v>74</v>
      </c>
      <c r="D608" s="2">
        <f ca="1">DATE(YEAR(TODAY())-3,3,14)</f>
        <v>44269</v>
      </c>
      <c r="E608">
        <v>10</v>
      </c>
      <c r="F608" s="2">
        <f t="shared" ca="1" si="10"/>
        <v>44279</v>
      </c>
      <c r="G608" t="s">
        <v>105</v>
      </c>
      <c r="H608">
        <v>1</v>
      </c>
    </row>
    <row r="609" spans="1:8" x14ac:dyDescent="0.25">
      <c r="A609">
        <v>1032</v>
      </c>
      <c r="B609">
        <v>1313</v>
      </c>
      <c r="C609">
        <v>23</v>
      </c>
      <c r="D609" s="2">
        <f ca="1">DATE(YEAR(TODAY())-3,3,14)</f>
        <v>44269</v>
      </c>
      <c r="E609">
        <v>3</v>
      </c>
      <c r="F609" s="2">
        <f t="shared" ca="1" si="10"/>
        <v>44272</v>
      </c>
      <c r="G609" t="s">
        <v>608</v>
      </c>
      <c r="H609">
        <v>2</v>
      </c>
    </row>
    <row r="610" spans="1:8" x14ac:dyDescent="0.25">
      <c r="A610">
        <v>465</v>
      </c>
      <c r="B610">
        <v>1337</v>
      </c>
      <c r="C610">
        <v>60</v>
      </c>
      <c r="D610" s="2">
        <f ca="1">DATE(YEAR(TODAY())-3,3,16)</f>
        <v>44271</v>
      </c>
      <c r="E610">
        <v>6</v>
      </c>
      <c r="F610" s="2">
        <f t="shared" ca="1" si="10"/>
        <v>44277</v>
      </c>
      <c r="G610" t="s">
        <v>609</v>
      </c>
      <c r="H610">
        <v>1</v>
      </c>
    </row>
    <row r="611" spans="1:8" x14ac:dyDescent="0.25">
      <c r="A611">
        <v>1558</v>
      </c>
      <c r="B611">
        <v>1300</v>
      </c>
      <c r="C611">
        <v>12</v>
      </c>
      <c r="D611" s="2">
        <f ca="1">DATE(YEAR(TODAY())-3,3,18)</f>
        <v>44273</v>
      </c>
      <c r="E611">
        <v>2</v>
      </c>
      <c r="F611" s="2">
        <f t="shared" ca="1" si="10"/>
        <v>44275</v>
      </c>
      <c r="G611" t="s">
        <v>610</v>
      </c>
      <c r="H611">
        <v>4</v>
      </c>
    </row>
    <row r="612" spans="1:8" x14ac:dyDescent="0.25">
      <c r="A612">
        <v>128</v>
      </c>
      <c r="B612">
        <v>1303</v>
      </c>
      <c r="C612">
        <v>62</v>
      </c>
      <c r="D612" s="2">
        <f ca="1">DATE(YEAR(TODAY())-3,3,19)</f>
        <v>44274</v>
      </c>
      <c r="E612">
        <v>2</v>
      </c>
      <c r="F612" s="2">
        <f t="shared" ca="1" si="10"/>
        <v>44276</v>
      </c>
      <c r="G612" t="s">
        <v>611</v>
      </c>
      <c r="H612">
        <v>1</v>
      </c>
    </row>
    <row r="613" spans="1:8" x14ac:dyDescent="0.25">
      <c r="A613">
        <v>1506</v>
      </c>
      <c r="B613">
        <v>1315</v>
      </c>
      <c r="C613">
        <v>26</v>
      </c>
      <c r="D613" s="2">
        <f ca="1">DATE(YEAR(TODAY())-3,3,19)</f>
        <v>44274</v>
      </c>
      <c r="E613">
        <v>10</v>
      </c>
      <c r="F613" s="2">
        <f t="shared" ca="1" si="10"/>
        <v>44284</v>
      </c>
      <c r="G613" t="s">
        <v>612</v>
      </c>
      <c r="H613">
        <v>1</v>
      </c>
    </row>
    <row r="614" spans="1:8" x14ac:dyDescent="0.25">
      <c r="A614">
        <v>1870</v>
      </c>
      <c r="B614">
        <v>1237</v>
      </c>
      <c r="C614">
        <v>33</v>
      </c>
      <c r="D614" s="2">
        <f ca="1">DATE(YEAR(TODAY())-3,3,20)</f>
        <v>44275</v>
      </c>
      <c r="E614">
        <v>8</v>
      </c>
      <c r="F614" s="2">
        <f t="shared" ca="1" si="10"/>
        <v>44283</v>
      </c>
      <c r="G614" t="s">
        <v>613</v>
      </c>
      <c r="H614">
        <v>2</v>
      </c>
    </row>
    <row r="615" spans="1:8" x14ac:dyDescent="0.25">
      <c r="A615">
        <v>395</v>
      </c>
      <c r="B615">
        <v>1381</v>
      </c>
      <c r="C615">
        <v>84</v>
      </c>
      <c r="D615" s="2">
        <f ca="1">DATE(YEAR(TODAY())-3,3,20)</f>
        <v>44275</v>
      </c>
      <c r="E615">
        <v>5</v>
      </c>
      <c r="F615" s="2">
        <f t="shared" ca="1" si="10"/>
        <v>44280</v>
      </c>
      <c r="G615" t="s">
        <v>614</v>
      </c>
      <c r="H615">
        <v>4</v>
      </c>
    </row>
    <row r="616" spans="1:8" x14ac:dyDescent="0.25">
      <c r="A616">
        <v>726</v>
      </c>
      <c r="B616">
        <v>1338</v>
      </c>
      <c r="C616">
        <v>91</v>
      </c>
      <c r="D616" s="2">
        <f ca="1">DATE(YEAR(TODAY())-3,3,21)</f>
        <v>44276</v>
      </c>
      <c r="E616">
        <v>3</v>
      </c>
      <c r="F616" s="2">
        <f t="shared" ca="1" si="10"/>
        <v>44279</v>
      </c>
      <c r="G616" t="s">
        <v>384</v>
      </c>
      <c r="H616">
        <v>5</v>
      </c>
    </row>
    <row r="617" spans="1:8" x14ac:dyDescent="0.25">
      <c r="A617">
        <v>651</v>
      </c>
      <c r="B617">
        <v>1373</v>
      </c>
      <c r="C617">
        <v>9</v>
      </c>
      <c r="D617" s="2">
        <f ca="1">DATE(YEAR(TODAY())-3,3,21)</f>
        <v>44276</v>
      </c>
      <c r="E617">
        <v>6</v>
      </c>
      <c r="F617" s="2">
        <f t="shared" ca="1" si="10"/>
        <v>44282</v>
      </c>
      <c r="G617" t="s">
        <v>615</v>
      </c>
      <c r="H617">
        <v>1</v>
      </c>
    </row>
    <row r="618" spans="1:8" x14ac:dyDescent="0.25">
      <c r="A618">
        <v>1797</v>
      </c>
      <c r="B618">
        <v>1261</v>
      </c>
      <c r="C618">
        <v>35</v>
      </c>
      <c r="D618" s="2">
        <f ca="1">DATE(YEAR(TODAY())-3,3,22)</f>
        <v>44277</v>
      </c>
      <c r="E618">
        <v>9</v>
      </c>
      <c r="F618" s="2">
        <f t="shared" ca="1" si="10"/>
        <v>44286</v>
      </c>
      <c r="G618" t="s">
        <v>616</v>
      </c>
      <c r="H618">
        <v>4</v>
      </c>
    </row>
    <row r="619" spans="1:8" x14ac:dyDescent="0.25">
      <c r="A619">
        <v>310</v>
      </c>
      <c r="B619">
        <v>1246</v>
      </c>
      <c r="C619">
        <v>30</v>
      </c>
      <c r="D619" s="2">
        <f ca="1">DATE(YEAR(TODAY())-3,3,24)</f>
        <v>44279</v>
      </c>
      <c r="E619">
        <v>9</v>
      </c>
      <c r="F619" s="2">
        <f t="shared" ca="1" si="10"/>
        <v>44288</v>
      </c>
      <c r="G619" t="s">
        <v>617</v>
      </c>
      <c r="H619">
        <v>4</v>
      </c>
    </row>
    <row r="620" spans="1:8" x14ac:dyDescent="0.25">
      <c r="A620">
        <v>1841</v>
      </c>
      <c r="B620">
        <v>1327</v>
      </c>
      <c r="C620">
        <v>69</v>
      </c>
      <c r="D620" s="2">
        <f ca="1">DATE(YEAR(TODAY())-3,3,25)</f>
        <v>44280</v>
      </c>
      <c r="E620">
        <v>10</v>
      </c>
      <c r="F620" s="2">
        <f t="shared" ca="1" si="10"/>
        <v>44290</v>
      </c>
      <c r="G620" t="s">
        <v>618</v>
      </c>
      <c r="H620">
        <v>4</v>
      </c>
    </row>
    <row r="621" spans="1:8" x14ac:dyDescent="0.25">
      <c r="A621">
        <v>1220</v>
      </c>
      <c r="B621">
        <v>1277</v>
      </c>
      <c r="C621">
        <v>64</v>
      </c>
      <c r="D621" s="2">
        <f ca="1">DATE(YEAR(TODAY())-3,3,26)</f>
        <v>44281</v>
      </c>
      <c r="E621">
        <v>6</v>
      </c>
      <c r="F621" s="2">
        <f t="shared" ca="1" si="10"/>
        <v>44287</v>
      </c>
      <c r="G621" t="s">
        <v>619</v>
      </c>
      <c r="H621">
        <v>1</v>
      </c>
    </row>
    <row r="622" spans="1:8" x14ac:dyDescent="0.25">
      <c r="A622">
        <v>1833</v>
      </c>
      <c r="B622">
        <v>1344</v>
      </c>
      <c r="C622">
        <v>20</v>
      </c>
      <c r="D622" s="2">
        <f ca="1">DATE(YEAR(TODAY())-3,3,27)</f>
        <v>44282</v>
      </c>
      <c r="E622">
        <v>6</v>
      </c>
      <c r="F622" s="2">
        <f t="shared" ca="1" si="10"/>
        <v>44288</v>
      </c>
      <c r="G622" t="s">
        <v>620</v>
      </c>
      <c r="H622">
        <v>1</v>
      </c>
    </row>
    <row r="623" spans="1:8" x14ac:dyDescent="0.25">
      <c r="A623">
        <v>921</v>
      </c>
      <c r="B623">
        <v>1392</v>
      </c>
      <c r="C623">
        <v>78</v>
      </c>
      <c r="D623" s="2">
        <f ca="1">DATE(YEAR(TODAY())-3,3,29)</f>
        <v>44284</v>
      </c>
      <c r="E623">
        <v>5</v>
      </c>
      <c r="F623" s="2">
        <f t="shared" ca="1" si="10"/>
        <v>44289</v>
      </c>
      <c r="G623" t="s">
        <v>621</v>
      </c>
      <c r="H623">
        <v>5</v>
      </c>
    </row>
    <row r="624" spans="1:8" x14ac:dyDescent="0.25">
      <c r="A624">
        <v>1801</v>
      </c>
      <c r="B624">
        <v>1261</v>
      </c>
      <c r="C624">
        <v>85</v>
      </c>
      <c r="D624" s="2">
        <f ca="1">DATE(YEAR(TODAY())-3,3,29)</f>
        <v>44284</v>
      </c>
      <c r="E624">
        <v>8</v>
      </c>
      <c r="F624" s="2">
        <f t="shared" ca="1" si="10"/>
        <v>44292</v>
      </c>
      <c r="G624" t="s">
        <v>622</v>
      </c>
      <c r="H624">
        <v>1</v>
      </c>
    </row>
    <row r="625" spans="1:8" x14ac:dyDescent="0.25">
      <c r="A625">
        <v>448</v>
      </c>
      <c r="B625">
        <v>1272</v>
      </c>
      <c r="C625">
        <v>10</v>
      </c>
      <c r="D625" s="2">
        <f ca="1">DATE(YEAR(TODAY())-3,3,29)</f>
        <v>44284</v>
      </c>
      <c r="E625">
        <v>7</v>
      </c>
      <c r="F625" s="2">
        <f t="shared" ca="1" si="10"/>
        <v>44291</v>
      </c>
      <c r="G625" t="s">
        <v>623</v>
      </c>
      <c r="H625">
        <v>4</v>
      </c>
    </row>
    <row r="626" spans="1:8" x14ac:dyDescent="0.25">
      <c r="A626">
        <v>993</v>
      </c>
      <c r="B626">
        <v>1378</v>
      </c>
      <c r="C626">
        <v>85</v>
      </c>
      <c r="D626" s="2">
        <f ca="1">DATE(YEAR(TODAY())-3,3,30)</f>
        <v>44285</v>
      </c>
      <c r="E626">
        <v>10</v>
      </c>
      <c r="F626" s="2">
        <f t="shared" ca="1" si="10"/>
        <v>44295</v>
      </c>
      <c r="G626" t="s">
        <v>624</v>
      </c>
      <c r="H626">
        <v>2</v>
      </c>
    </row>
    <row r="627" spans="1:8" x14ac:dyDescent="0.25">
      <c r="A627">
        <v>698</v>
      </c>
      <c r="B627">
        <v>1282</v>
      </c>
      <c r="C627">
        <v>43</v>
      </c>
      <c r="D627" s="2">
        <f ca="1">DATE(YEAR(TODAY())-3,3,31)</f>
        <v>44286</v>
      </c>
      <c r="E627">
        <v>3</v>
      </c>
      <c r="F627" s="2">
        <f t="shared" ca="1" si="10"/>
        <v>44289</v>
      </c>
      <c r="G627" t="s">
        <v>625</v>
      </c>
      <c r="H627">
        <v>4</v>
      </c>
    </row>
    <row r="628" spans="1:8" x14ac:dyDescent="0.25">
      <c r="A628">
        <v>1029</v>
      </c>
      <c r="B628">
        <v>1347</v>
      </c>
      <c r="C628">
        <v>13</v>
      </c>
      <c r="D628" s="2">
        <f ca="1">DATE(YEAR(TODAY())-3,4,1)</f>
        <v>44287</v>
      </c>
      <c r="E628">
        <v>3</v>
      </c>
      <c r="F628" s="2">
        <f t="shared" ca="1" si="10"/>
        <v>44290</v>
      </c>
      <c r="G628" t="s">
        <v>626</v>
      </c>
      <c r="H628">
        <v>2</v>
      </c>
    </row>
    <row r="629" spans="1:8" x14ac:dyDescent="0.25">
      <c r="A629">
        <v>1349</v>
      </c>
      <c r="B629">
        <v>1271</v>
      </c>
      <c r="C629">
        <v>82</v>
      </c>
      <c r="D629" s="2">
        <f ca="1">DATE(YEAR(TODAY())-3,4,1)</f>
        <v>44287</v>
      </c>
      <c r="E629">
        <v>4</v>
      </c>
      <c r="F629" s="2">
        <f t="shared" ca="1" si="10"/>
        <v>44291</v>
      </c>
      <c r="G629" t="s">
        <v>627</v>
      </c>
      <c r="H629">
        <v>4</v>
      </c>
    </row>
    <row r="630" spans="1:8" x14ac:dyDescent="0.25">
      <c r="A630">
        <v>134</v>
      </c>
      <c r="B630">
        <v>1353</v>
      </c>
      <c r="C630">
        <v>12</v>
      </c>
      <c r="D630" s="2">
        <f ca="1">DATE(YEAR(TODAY())-3,4,2)</f>
        <v>44288</v>
      </c>
      <c r="E630">
        <v>8</v>
      </c>
      <c r="F630" s="2">
        <f t="shared" ca="1" si="10"/>
        <v>44296</v>
      </c>
      <c r="G630" t="s">
        <v>628</v>
      </c>
      <c r="H630">
        <v>5</v>
      </c>
    </row>
    <row r="631" spans="1:8" x14ac:dyDescent="0.25">
      <c r="A631">
        <v>1966</v>
      </c>
      <c r="B631">
        <v>1378</v>
      </c>
      <c r="C631">
        <v>57</v>
      </c>
      <c r="D631" s="2">
        <f ca="1">DATE(YEAR(TODAY())-3,4,3)</f>
        <v>44289</v>
      </c>
      <c r="E631">
        <v>10</v>
      </c>
      <c r="F631" s="2">
        <f t="shared" ca="1" si="10"/>
        <v>44299</v>
      </c>
      <c r="G631" t="s">
        <v>629</v>
      </c>
      <c r="H631">
        <v>4</v>
      </c>
    </row>
    <row r="632" spans="1:8" x14ac:dyDescent="0.25">
      <c r="A632">
        <v>585</v>
      </c>
      <c r="B632">
        <v>1235</v>
      </c>
      <c r="C632">
        <v>76</v>
      </c>
      <c r="D632" s="2">
        <f ca="1">DATE(YEAR(TODAY())-3,4,4)</f>
        <v>44290</v>
      </c>
      <c r="E632">
        <v>4</v>
      </c>
      <c r="F632" s="2">
        <f t="shared" ca="1" si="10"/>
        <v>44294</v>
      </c>
      <c r="G632" t="s">
        <v>630</v>
      </c>
      <c r="H632">
        <v>1</v>
      </c>
    </row>
    <row r="633" spans="1:8" x14ac:dyDescent="0.25">
      <c r="A633">
        <v>1483</v>
      </c>
      <c r="B633">
        <v>1246</v>
      </c>
      <c r="C633">
        <v>90</v>
      </c>
      <c r="D633" s="2">
        <f ca="1">DATE(YEAR(TODAY())-3,4,4)</f>
        <v>44290</v>
      </c>
      <c r="E633">
        <v>3</v>
      </c>
      <c r="F633" s="2">
        <f t="shared" ca="1" si="10"/>
        <v>44293</v>
      </c>
      <c r="G633" t="s">
        <v>631</v>
      </c>
      <c r="H633">
        <v>1</v>
      </c>
    </row>
    <row r="634" spans="1:8" x14ac:dyDescent="0.25">
      <c r="A634">
        <v>195</v>
      </c>
      <c r="B634">
        <v>1262</v>
      </c>
      <c r="C634">
        <v>27</v>
      </c>
      <c r="D634" s="2">
        <f ca="1">DATE(YEAR(TODAY())-3,4,4)</f>
        <v>44290</v>
      </c>
      <c r="E634">
        <v>9</v>
      </c>
      <c r="F634" s="2">
        <f t="shared" ca="1" si="10"/>
        <v>44299</v>
      </c>
      <c r="G634" t="s">
        <v>632</v>
      </c>
      <c r="H634">
        <v>4</v>
      </c>
    </row>
    <row r="635" spans="1:8" x14ac:dyDescent="0.25">
      <c r="A635">
        <v>1605</v>
      </c>
      <c r="B635">
        <v>1340</v>
      </c>
      <c r="C635">
        <v>13</v>
      </c>
      <c r="D635" s="2">
        <f ca="1">DATE(YEAR(TODAY())-3,4,4)</f>
        <v>44290</v>
      </c>
      <c r="E635">
        <v>1</v>
      </c>
      <c r="F635" s="2">
        <f t="shared" ca="1" si="10"/>
        <v>44291</v>
      </c>
      <c r="G635" t="s">
        <v>633</v>
      </c>
      <c r="H635">
        <v>1</v>
      </c>
    </row>
    <row r="636" spans="1:8" x14ac:dyDescent="0.25">
      <c r="A636">
        <v>231</v>
      </c>
      <c r="B636">
        <v>1331</v>
      </c>
      <c r="C636">
        <v>79</v>
      </c>
      <c r="D636" s="2">
        <f ca="1">DATE(YEAR(TODAY())-3,4,4)</f>
        <v>44290</v>
      </c>
      <c r="E636">
        <v>8</v>
      </c>
      <c r="F636" s="2">
        <f t="shared" ca="1" si="10"/>
        <v>44298</v>
      </c>
      <c r="G636" t="s">
        <v>634</v>
      </c>
      <c r="H636">
        <v>1</v>
      </c>
    </row>
    <row r="637" spans="1:8" x14ac:dyDescent="0.25">
      <c r="A637">
        <v>714</v>
      </c>
      <c r="B637">
        <v>1388</v>
      </c>
      <c r="C637">
        <v>57</v>
      </c>
      <c r="D637" s="2">
        <f ca="1">DATE(YEAR(TODAY())-3,4,5)</f>
        <v>44291</v>
      </c>
      <c r="E637">
        <v>6</v>
      </c>
      <c r="F637" s="2">
        <f t="shared" ca="1" si="10"/>
        <v>44297</v>
      </c>
      <c r="G637" t="s">
        <v>635</v>
      </c>
      <c r="H637">
        <v>1</v>
      </c>
    </row>
    <row r="638" spans="1:8" x14ac:dyDescent="0.25">
      <c r="A638">
        <v>480</v>
      </c>
      <c r="B638">
        <v>1391</v>
      </c>
      <c r="C638">
        <v>84</v>
      </c>
      <c r="D638" s="2">
        <f ca="1">DATE(YEAR(TODAY())-3,4,5)</f>
        <v>44291</v>
      </c>
      <c r="E638">
        <v>6</v>
      </c>
      <c r="F638" s="2">
        <f t="shared" ca="1" si="10"/>
        <v>44297</v>
      </c>
      <c r="G638" t="s">
        <v>636</v>
      </c>
      <c r="H638">
        <v>1</v>
      </c>
    </row>
    <row r="639" spans="1:8" x14ac:dyDescent="0.25">
      <c r="A639">
        <v>11</v>
      </c>
      <c r="B639">
        <v>1314</v>
      </c>
      <c r="C639">
        <v>29</v>
      </c>
      <c r="D639" s="2">
        <f ca="1">DATE(YEAR(TODAY())-3,4,6)</f>
        <v>44292</v>
      </c>
      <c r="E639">
        <v>9</v>
      </c>
      <c r="F639" s="2">
        <f t="shared" ca="1" si="10"/>
        <v>44301</v>
      </c>
      <c r="G639" t="s">
        <v>637</v>
      </c>
      <c r="H639">
        <v>1</v>
      </c>
    </row>
    <row r="640" spans="1:8" x14ac:dyDescent="0.25">
      <c r="A640">
        <v>1252</v>
      </c>
      <c r="B640">
        <v>1273</v>
      </c>
      <c r="C640">
        <v>32</v>
      </c>
      <c r="D640" s="2">
        <f ca="1">DATE(YEAR(TODAY())-3,4,7)</f>
        <v>44293</v>
      </c>
      <c r="E640">
        <v>6</v>
      </c>
      <c r="F640" s="2">
        <f t="shared" ca="1" si="10"/>
        <v>44299</v>
      </c>
      <c r="G640" t="s">
        <v>638</v>
      </c>
      <c r="H640">
        <v>5</v>
      </c>
    </row>
    <row r="641" spans="1:8" x14ac:dyDescent="0.25">
      <c r="A641">
        <v>746</v>
      </c>
      <c r="B641">
        <v>1331</v>
      </c>
      <c r="C641">
        <v>54</v>
      </c>
      <c r="D641" s="2">
        <f ca="1">DATE(YEAR(TODAY())-3,4,7)</f>
        <v>44293</v>
      </c>
      <c r="E641">
        <v>10</v>
      </c>
      <c r="F641" s="2">
        <f t="shared" ca="1" si="10"/>
        <v>44303</v>
      </c>
      <c r="G641" t="s">
        <v>639</v>
      </c>
      <c r="H641">
        <v>1</v>
      </c>
    </row>
    <row r="642" spans="1:8" x14ac:dyDescent="0.25">
      <c r="A642">
        <v>304</v>
      </c>
      <c r="B642">
        <v>1358</v>
      </c>
      <c r="C642">
        <v>39</v>
      </c>
      <c r="D642" s="2">
        <f ca="1">DATE(YEAR(TODAY())-3,4,8)</f>
        <v>44294</v>
      </c>
      <c r="E642">
        <v>9</v>
      </c>
      <c r="F642" s="2">
        <f t="shared" ca="1" si="10"/>
        <v>44303</v>
      </c>
      <c r="G642" t="s">
        <v>640</v>
      </c>
      <c r="H642">
        <v>1</v>
      </c>
    </row>
    <row r="643" spans="1:8" x14ac:dyDescent="0.25">
      <c r="A643">
        <v>26</v>
      </c>
      <c r="B643">
        <v>1357</v>
      </c>
      <c r="C643">
        <v>31</v>
      </c>
      <c r="D643" s="2">
        <f ca="1">DATE(YEAR(TODAY())-3,4,9)</f>
        <v>44295</v>
      </c>
      <c r="E643">
        <v>3</v>
      </c>
      <c r="F643" s="2">
        <f t="shared" ca="1" si="10"/>
        <v>44298</v>
      </c>
      <c r="G643" t="s">
        <v>641</v>
      </c>
      <c r="H643">
        <v>4</v>
      </c>
    </row>
    <row r="644" spans="1:8" x14ac:dyDescent="0.25">
      <c r="A644">
        <v>864</v>
      </c>
      <c r="B644">
        <v>1312</v>
      </c>
      <c r="C644">
        <v>73</v>
      </c>
      <c r="D644" s="2">
        <f ca="1">DATE(YEAR(TODAY())-3,4,12)</f>
        <v>44298</v>
      </c>
      <c r="E644">
        <v>2</v>
      </c>
      <c r="F644" s="2">
        <f t="shared" ref="F644:F707" ca="1" si="11">D644+E644</f>
        <v>44300</v>
      </c>
      <c r="G644" t="s">
        <v>642</v>
      </c>
      <c r="H644">
        <v>4</v>
      </c>
    </row>
    <row r="645" spans="1:8" x14ac:dyDescent="0.25">
      <c r="A645">
        <v>504</v>
      </c>
      <c r="B645">
        <v>1356</v>
      </c>
      <c r="C645">
        <v>59</v>
      </c>
      <c r="D645" s="2">
        <f ca="1">DATE(YEAR(TODAY())-3,4,12)</f>
        <v>44298</v>
      </c>
      <c r="E645">
        <v>10</v>
      </c>
      <c r="F645" s="2">
        <f t="shared" ca="1" si="11"/>
        <v>44308</v>
      </c>
      <c r="G645" t="s">
        <v>643</v>
      </c>
      <c r="H645">
        <v>1</v>
      </c>
    </row>
    <row r="646" spans="1:8" x14ac:dyDescent="0.25">
      <c r="A646">
        <v>352</v>
      </c>
      <c r="B646">
        <v>1299</v>
      </c>
      <c r="C646">
        <v>96</v>
      </c>
      <c r="D646" s="2">
        <f ca="1">DATE(YEAR(TODAY())-3,4,13)</f>
        <v>44299</v>
      </c>
      <c r="E646">
        <v>7</v>
      </c>
      <c r="F646" s="2">
        <f t="shared" ca="1" si="11"/>
        <v>44306</v>
      </c>
      <c r="G646" t="s">
        <v>644</v>
      </c>
      <c r="H646">
        <v>5</v>
      </c>
    </row>
    <row r="647" spans="1:8" x14ac:dyDescent="0.25">
      <c r="A647">
        <v>76</v>
      </c>
      <c r="B647">
        <v>1304</v>
      </c>
      <c r="C647">
        <v>53</v>
      </c>
      <c r="D647" s="2">
        <f ca="1">DATE(YEAR(TODAY())-3,4,14)</f>
        <v>44300</v>
      </c>
      <c r="E647">
        <v>8</v>
      </c>
      <c r="F647" s="2">
        <f t="shared" ca="1" si="11"/>
        <v>44308</v>
      </c>
      <c r="G647" t="s">
        <v>645</v>
      </c>
      <c r="H647">
        <v>1</v>
      </c>
    </row>
    <row r="648" spans="1:8" x14ac:dyDescent="0.25">
      <c r="A648">
        <v>382</v>
      </c>
      <c r="B648">
        <v>1331</v>
      </c>
      <c r="C648">
        <v>16</v>
      </c>
      <c r="D648" s="2">
        <f ca="1">DATE(YEAR(TODAY())-3,4,14)</f>
        <v>44300</v>
      </c>
      <c r="E648">
        <v>5</v>
      </c>
      <c r="F648" s="2">
        <f t="shared" ca="1" si="11"/>
        <v>44305</v>
      </c>
      <c r="G648" t="s">
        <v>646</v>
      </c>
      <c r="H648">
        <v>4</v>
      </c>
    </row>
    <row r="649" spans="1:8" x14ac:dyDescent="0.25">
      <c r="A649">
        <v>562</v>
      </c>
      <c r="B649">
        <v>1377</v>
      </c>
      <c r="C649">
        <v>21</v>
      </c>
      <c r="D649" s="2">
        <f ca="1">DATE(YEAR(TODAY())-3,4,15)</f>
        <v>44301</v>
      </c>
      <c r="E649">
        <v>7</v>
      </c>
      <c r="F649" s="2">
        <f t="shared" ca="1" si="11"/>
        <v>44308</v>
      </c>
      <c r="G649" t="s">
        <v>647</v>
      </c>
      <c r="H649">
        <v>2</v>
      </c>
    </row>
    <row r="650" spans="1:8" x14ac:dyDescent="0.25">
      <c r="A650">
        <v>1397</v>
      </c>
      <c r="B650">
        <v>1377</v>
      </c>
      <c r="C650">
        <v>5</v>
      </c>
      <c r="D650" s="2">
        <f ca="1">DATE(YEAR(TODAY())-3,4,15)</f>
        <v>44301</v>
      </c>
      <c r="E650">
        <v>5</v>
      </c>
      <c r="F650" s="2">
        <f t="shared" ca="1" si="11"/>
        <v>44306</v>
      </c>
      <c r="G650" t="s">
        <v>648</v>
      </c>
      <c r="H650">
        <v>2</v>
      </c>
    </row>
    <row r="651" spans="1:8" x14ac:dyDescent="0.25">
      <c r="A651">
        <v>1206</v>
      </c>
      <c r="B651">
        <v>1323</v>
      </c>
      <c r="C651">
        <v>3</v>
      </c>
      <c r="D651" s="2">
        <f ca="1">DATE(YEAR(TODAY())-3,4,15)</f>
        <v>44301</v>
      </c>
      <c r="E651">
        <v>3</v>
      </c>
      <c r="F651" s="2">
        <f t="shared" ca="1" si="11"/>
        <v>44304</v>
      </c>
      <c r="G651" t="s">
        <v>649</v>
      </c>
      <c r="H651">
        <v>4</v>
      </c>
    </row>
    <row r="652" spans="1:8" x14ac:dyDescent="0.25">
      <c r="A652">
        <v>1517</v>
      </c>
      <c r="B652">
        <v>1325</v>
      </c>
      <c r="C652">
        <v>17</v>
      </c>
      <c r="D652" s="2">
        <f ca="1">DATE(YEAR(TODAY())-3,4,16)</f>
        <v>44302</v>
      </c>
      <c r="E652">
        <v>4</v>
      </c>
      <c r="F652" s="2">
        <f t="shared" ca="1" si="11"/>
        <v>44306</v>
      </c>
      <c r="G652" t="s">
        <v>650</v>
      </c>
      <c r="H652">
        <v>2</v>
      </c>
    </row>
    <row r="653" spans="1:8" x14ac:dyDescent="0.25">
      <c r="A653">
        <v>183</v>
      </c>
      <c r="B653">
        <v>1371</v>
      </c>
      <c r="C653">
        <v>48</v>
      </c>
      <c r="D653" s="2">
        <f ca="1">DATE(YEAR(TODAY())-3,4,16)</f>
        <v>44302</v>
      </c>
      <c r="E653">
        <v>5</v>
      </c>
      <c r="F653" s="2">
        <f t="shared" ca="1" si="11"/>
        <v>44307</v>
      </c>
      <c r="G653" t="s">
        <v>651</v>
      </c>
      <c r="H653">
        <v>4</v>
      </c>
    </row>
    <row r="654" spans="1:8" x14ac:dyDescent="0.25">
      <c r="A654">
        <v>1275</v>
      </c>
      <c r="B654">
        <v>1391</v>
      </c>
      <c r="C654">
        <v>23</v>
      </c>
      <c r="D654" s="2">
        <f ca="1">DATE(YEAR(TODAY())-3,4,16)</f>
        <v>44302</v>
      </c>
      <c r="E654">
        <v>1</v>
      </c>
      <c r="F654" s="2">
        <f t="shared" ca="1" si="11"/>
        <v>44303</v>
      </c>
      <c r="G654" t="s">
        <v>652</v>
      </c>
      <c r="H654">
        <v>2</v>
      </c>
    </row>
    <row r="655" spans="1:8" x14ac:dyDescent="0.25">
      <c r="A655">
        <v>1030</v>
      </c>
      <c r="B655">
        <v>1368</v>
      </c>
      <c r="C655">
        <v>92</v>
      </c>
      <c r="D655" s="2">
        <f ca="1">DATE(YEAR(TODAY())-3,4,19)</f>
        <v>44305</v>
      </c>
      <c r="E655">
        <v>5</v>
      </c>
      <c r="F655" s="2">
        <f t="shared" ca="1" si="11"/>
        <v>44310</v>
      </c>
      <c r="G655" t="s">
        <v>653</v>
      </c>
      <c r="H655">
        <v>1</v>
      </c>
    </row>
    <row r="656" spans="1:8" x14ac:dyDescent="0.25">
      <c r="A656">
        <v>1708</v>
      </c>
      <c r="B656">
        <v>1300</v>
      </c>
      <c r="C656">
        <v>33</v>
      </c>
      <c r="D656" s="2">
        <f ca="1">DATE(YEAR(TODAY())-3,4,19)</f>
        <v>44305</v>
      </c>
      <c r="E656">
        <v>6</v>
      </c>
      <c r="F656" s="2">
        <f t="shared" ca="1" si="11"/>
        <v>44311</v>
      </c>
      <c r="G656" t="s">
        <v>654</v>
      </c>
      <c r="H656">
        <v>4</v>
      </c>
    </row>
    <row r="657" spans="1:8" x14ac:dyDescent="0.25">
      <c r="A657">
        <v>531</v>
      </c>
      <c r="B657">
        <v>1355</v>
      </c>
      <c r="C657">
        <v>45</v>
      </c>
      <c r="D657" s="2">
        <f ca="1">DATE(YEAR(TODAY())-3,4,20)</f>
        <v>44306</v>
      </c>
      <c r="E657">
        <v>5</v>
      </c>
      <c r="F657" s="2">
        <f t="shared" ca="1" si="11"/>
        <v>44311</v>
      </c>
      <c r="G657" t="s">
        <v>655</v>
      </c>
      <c r="H657">
        <v>1</v>
      </c>
    </row>
    <row r="658" spans="1:8" x14ac:dyDescent="0.25">
      <c r="A658">
        <v>1101</v>
      </c>
      <c r="B658">
        <v>1354</v>
      </c>
      <c r="C658">
        <v>68</v>
      </c>
      <c r="D658" s="2">
        <f ca="1">DATE(YEAR(TODAY())-3,4,21)</f>
        <v>44307</v>
      </c>
      <c r="E658">
        <v>1</v>
      </c>
      <c r="F658" s="2">
        <f t="shared" ca="1" si="11"/>
        <v>44308</v>
      </c>
      <c r="G658" t="s">
        <v>656</v>
      </c>
      <c r="H658">
        <v>2</v>
      </c>
    </row>
    <row r="659" spans="1:8" x14ac:dyDescent="0.25">
      <c r="A659">
        <v>339</v>
      </c>
      <c r="B659">
        <v>1253</v>
      </c>
      <c r="C659">
        <v>37</v>
      </c>
      <c r="D659" s="2">
        <f ca="1">DATE(YEAR(TODAY())-3,4,22)</f>
        <v>44308</v>
      </c>
      <c r="E659">
        <v>1</v>
      </c>
      <c r="F659" s="2">
        <f t="shared" ca="1" si="11"/>
        <v>44309</v>
      </c>
      <c r="G659" t="s">
        <v>657</v>
      </c>
      <c r="H659">
        <v>2</v>
      </c>
    </row>
    <row r="660" spans="1:8" x14ac:dyDescent="0.25">
      <c r="A660">
        <v>786</v>
      </c>
      <c r="B660">
        <v>1253</v>
      </c>
      <c r="C660">
        <v>66</v>
      </c>
      <c r="D660" s="2">
        <f ca="1">DATE(YEAR(TODAY())-3,4,22)</f>
        <v>44308</v>
      </c>
      <c r="E660">
        <v>6</v>
      </c>
      <c r="F660" s="2">
        <f t="shared" ca="1" si="11"/>
        <v>44314</v>
      </c>
      <c r="G660" t="s">
        <v>658</v>
      </c>
      <c r="H660">
        <v>4</v>
      </c>
    </row>
    <row r="661" spans="1:8" x14ac:dyDescent="0.25">
      <c r="A661">
        <v>237</v>
      </c>
      <c r="B661">
        <v>1389</v>
      </c>
      <c r="C661">
        <v>94</v>
      </c>
      <c r="D661" s="2">
        <f ca="1">DATE(YEAR(TODAY())-3,4,22)</f>
        <v>44308</v>
      </c>
      <c r="E661">
        <v>1</v>
      </c>
      <c r="F661" s="2">
        <f t="shared" ca="1" si="11"/>
        <v>44309</v>
      </c>
      <c r="G661" t="s">
        <v>659</v>
      </c>
      <c r="H661">
        <v>4</v>
      </c>
    </row>
    <row r="662" spans="1:8" x14ac:dyDescent="0.25">
      <c r="A662">
        <v>486</v>
      </c>
      <c r="B662">
        <v>1277</v>
      </c>
      <c r="C662">
        <v>94</v>
      </c>
      <c r="D662" s="2">
        <f ca="1">DATE(YEAR(TODAY())-3,4,23)</f>
        <v>44309</v>
      </c>
      <c r="E662">
        <v>2</v>
      </c>
      <c r="F662" s="2">
        <f t="shared" ca="1" si="11"/>
        <v>44311</v>
      </c>
      <c r="G662" t="s">
        <v>660</v>
      </c>
      <c r="H662">
        <v>4</v>
      </c>
    </row>
    <row r="663" spans="1:8" x14ac:dyDescent="0.25">
      <c r="A663">
        <v>1416</v>
      </c>
      <c r="B663">
        <v>1364</v>
      </c>
      <c r="C663">
        <v>17</v>
      </c>
      <c r="D663" s="2">
        <f ca="1">DATE(YEAR(TODAY())-3,4,23)</f>
        <v>44309</v>
      </c>
      <c r="E663">
        <v>3</v>
      </c>
      <c r="F663" s="2">
        <f t="shared" ca="1" si="11"/>
        <v>44312</v>
      </c>
      <c r="G663" t="s">
        <v>661</v>
      </c>
      <c r="H663">
        <v>1</v>
      </c>
    </row>
    <row r="664" spans="1:8" x14ac:dyDescent="0.25">
      <c r="A664">
        <v>92</v>
      </c>
      <c r="B664">
        <v>1253</v>
      </c>
      <c r="C664">
        <v>78</v>
      </c>
      <c r="D664" s="2">
        <f ca="1">DATE(YEAR(TODAY())-3,4,24)</f>
        <v>44310</v>
      </c>
      <c r="E664">
        <v>3</v>
      </c>
      <c r="F664" s="2">
        <f t="shared" ca="1" si="11"/>
        <v>44313</v>
      </c>
      <c r="G664" t="s">
        <v>662</v>
      </c>
      <c r="H664">
        <v>2</v>
      </c>
    </row>
    <row r="665" spans="1:8" x14ac:dyDescent="0.25">
      <c r="A665">
        <v>280</v>
      </c>
      <c r="B665">
        <v>1381</v>
      </c>
      <c r="C665">
        <v>75</v>
      </c>
      <c r="D665" s="2">
        <f ca="1">DATE(YEAR(TODAY())-3,4,24)</f>
        <v>44310</v>
      </c>
      <c r="E665">
        <v>8</v>
      </c>
      <c r="F665" s="2">
        <f t="shared" ca="1" si="11"/>
        <v>44318</v>
      </c>
      <c r="G665" t="s">
        <v>663</v>
      </c>
      <c r="H665">
        <v>1</v>
      </c>
    </row>
    <row r="666" spans="1:8" x14ac:dyDescent="0.25">
      <c r="A666">
        <v>97</v>
      </c>
      <c r="B666">
        <v>1321</v>
      </c>
      <c r="C666">
        <v>90</v>
      </c>
      <c r="D666" s="2">
        <f ca="1">DATE(YEAR(TODAY())-3,4,25)</f>
        <v>44311</v>
      </c>
      <c r="E666">
        <v>10</v>
      </c>
      <c r="F666" s="2">
        <f t="shared" ca="1" si="11"/>
        <v>44321</v>
      </c>
      <c r="G666" t="s">
        <v>664</v>
      </c>
      <c r="H666">
        <v>4</v>
      </c>
    </row>
    <row r="667" spans="1:8" x14ac:dyDescent="0.25">
      <c r="A667">
        <v>1241</v>
      </c>
      <c r="B667">
        <v>1238</v>
      </c>
      <c r="C667">
        <v>80</v>
      </c>
      <c r="D667" s="2">
        <f t="shared" ref="D667:D672" ca="1" si="12">DATE(YEAR(TODAY())-3,4,26)</f>
        <v>44312</v>
      </c>
      <c r="E667">
        <v>1</v>
      </c>
      <c r="F667" s="2">
        <f t="shared" ca="1" si="11"/>
        <v>44313</v>
      </c>
      <c r="G667" t="s">
        <v>665</v>
      </c>
      <c r="H667">
        <v>4</v>
      </c>
    </row>
    <row r="668" spans="1:8" x14ac:dyDescent="0.25">
      <c r="A668">
        <v>516</v>
      </c>
      <c r="B668">
        <v>1376</v>
      </c>
      <c r="C668">
        <v>30</v>
      </c>
      <c r="D668" s="2">
        <f t="shared" ca="1" si="12"/>
        <v>44312</v>
      </c>
      <c r="E668">
        <v>4</v>
      </c>
      <c r="F668" s="2">
        <f t="shared" ca="1" si="11"/>
        <v>44316</v>
      </c>
      <c r="G668" t="s">
        <v>666</v>
      </c>
      <c r="H668">
        <v>2</v>
      </c>
    </row>
    <row r="669" spans="1:8" x14ac:dyDescent="0.25">
      <c r="A669">
        <v>697</v>
      </c>
      <c r="B669">
        <v>1262</v>
      </c>
      <c r="C669">
        <v>69</v>
      </c>
      <c r="D669" s="2">
        <f t="shared" ca="1" si="12"/>
        <v>44312</v>
      </c>
      <c r="E669">
        <v>5</v>
      </c>
      <c r="F669" s="2">
        <f t="shared" ca="1" si="11"/>
        <v>44317</v>
      </c>
      <c r="G669" t="s">
        <v>667</v>
      </c>
      <c r="H669">
        <v>2</v>
      </c>
    </row>
    <row r="670" spans="1:8" x14ac:dyDescent="0.25">
      <c r="A670">
        <v>719</v>
      </c>
      <c r="B670">
        <v>1291</v>
      </c>
      <c r="C670">
        <v>26</v>
      </c>
      <c r="D670" s="2">
        <f t="shared" ca="1" si="12"/>
        <v>44312</v>
      </c>
      <c r="E670">
        <v>3</v>
      </c>
      <c r="F670" s="2">
        <f t="shared" ca="1" si="11"/>
        <v>44315</v>
      </c>
      <c r="G670" t="s">
        <v>668</v>
      </c>
      <c r="H670">
        <v>5</v>
      </c>
    </row>
    <row r="671" spans="1:8" x14ac:dyDescent="0.25">
      <c r="A671">
        <v>1955</v>
      </c>
      <c r="B671">
        <v>1248</v>
      </c>
      <c r="C671">
        <v>49</v>
      </c>
      <c r="D671" s="2">
        <f t="shared" ca="1" si="12"/>
        <v>44312</v>
      </c>
      <c r="E671">
        <v>1</v>
      </c>
      <c r="F671" s="2">
        <f t="shared" ca="1" si="11"/>
        <v>44313</v>
      </c>
      <c r="G671" t="s">
        <v>669</v>
      </c>
      <c r="H671">
        <v>5</v>
      </c>
    </row>
    <row r="672" spans="1:8" x14ac:dyDescent="0.25">
      <c r="A672">
        <v>1360</v>
      </c>
      <c r="B672">
        <v>1358</v>
      </c>
      <c r="C672">
        <v>26</v>
      </c>
      <c r="D672" s="2">
        <f t="shared" ca="1" si="12"/>
        <v>44312</v>
      </c>
      <c r="E672">
        <v>9</v>
      </c>
      <c r="F672" s="2">
        <f t="shared" ca="1" si="11"/>
        <v>44321</v>
      </c>
      <c r="G672" t="s">
        <v>670</v>
      </c>
      <c r="H672">
        <v>4</v>
      </c>
    </row>
    <row r="673" spans="1:8" x14ac:dyDescent="0.25">
      <c r="A673">
        <v>981</v>
      </c>
      <c r="B673">
        <v>1275</v>
      </c>
      <c r="C673">
        <v>50</v>
      </c>
      <c r="D673" s="2">
        <f ca="1">DATE(YEAR(TODAY())-3,4,28)</f>
        <v>44314</v>
      </c>
      <c r="E673">
        <v>1</v>
      </c>
      <c r="F673" s="2">
        <f t="shared" ca="1" si="11"/>
        <v>44315</v>
      </c>
      <c r="G673" t="s">
        <v>671</v>
      </c>
      <c r="H673">
        <v>1</v>
      </c>
    </row>
    <row r="674" spans="1:8" x14ac:dyDescent="0.25">
      <c r="A674">
        <v>383</v>
      </c>
      <c r="B674">
        <v>1349</v>
      </c>
      <c r="C674">
        <v>52</v>
      </c>
      <c r="D674" s="2">
        <f ca="1">DATE(YEAR(TODAY())-3,4,28)</f>
        <v>44314</v>
      </c>
      <c r="E674">
        <v>9</v>
      </c>
      <c r="F674" s="2">
        <f t="shared" ca="1" si="11"/>
        <v>44323</v>
      </c>
      <c r="G674" t="s">
        <v>672</v>
      </c>
      <c r="H674">
        <v>1</v>
      </c>
    </row>
    <row r="675" spans="1:8" x14ac:dyDescent="0.25">
      <c r="A675">
        <v>1058</v>
      </c>
      <c r="B675">
        <v>1340</v>
      </c>
      <c r="C675">
        <v>89</v>
      </c>
      <c r="D675" s="2">
        <f ca="1">DATE(YEAR(TODAY())-3,5,1)</f>
        <v>44317</v>
      </c>
      <c r="E675">
        <v>3</v>
      </c>
      <c r="F675" s="2">
        <f t="shared" ca="1" si="11"/>
        <v>44320</v>
      </c>
      <c r="G675" t="s">
        <v>673</v>
      </c>
      <c r="H675">
        <v>1</v>
      </c>
    </row>
    <row r="676" spans="1:8" x14ac:dyDescent="0.25">
      <c r="A676">
        <v>1010</v>
      </c>
      <c r="B676">
        <v>1348</v>
      </c>
      <c r="C676">
        <v>28</v>
      </c>
      <c r="D676" s="2">
        <f ca="1">DATE(YEAR(TODAY())-3,5,1)</f>
        <v>44317</v>
      </c>
      <c r="E676">
        <v>2</v>
      </c>
      <c r="F676" s="2">
        <f t="shared" ca="1" si="11"/>
        <v>44319</v>
      </c>
      <c r="G676" t="s">
        <v>674</v>
      </c>
      <c r="H676">
        <v>4</v>
      </c>
    </row>
    <row r="677" spans="1:8" x14ac:dyDescent="0.25">
      <c r="A677">
        <v>505</v>
      </c>
      <c r="B677">
        <v>1369</v>
      </c>
      <c r="C677">
        <v>74</v>
      </c>
      <c r="D677" s="2">
        <f ca="1">DATE(YEAR(TODAY())-3,5,4)</f>
        <v>44320</v>
      </c>
      <c r="E677">
        <v>2</v>
      </c>
      <c r="F677" s="2">
        <f t="shared" ca="1" si="11"/>
        <v>44322</v>
      </c>
      <c r="G677" t="s">
        <v>675</v>
      </c>
      <c r="H677">
        <v>4</v>
      </c>
    </row>
    <row r="678" spans="1:8" x14ac:dyDescent="0.25">
      <c r="A678">
        <v>756</v>
      </c>
      <c r="B678">
        <v>1350</v>
      </c>
      <c r="C678">
        <v>83</v>
      </c>
      <c r="D678" s="2">
        <f ca="1">DATE(YEAR(TODAY())-3,5,4)</f>
        <v>44320</v>
      </c>
      <c r="E678">
        <v>4</v>
      </c>
      <c r="F678" s="2">
        <f t="shared" ca="1" si="11"/>
        <v>44324</v>
      </c>
      <c r="G678" t="s">
        <v>676</v>
      </c>
      <c r="H678">
        <v>5</v>
      </c>
    </row>
    <row r="679" spans="1:8" x14ac:dyDescent="0.25">
      <c r="A679">
        <v>105</v>
      </c>
      <c r="B679">
        <v>1245</v>
      </c>
      <c r="C679">
        <v>100</v>
      </c>
      <c r="D679" s="2">
        <f ca="1">DATE(YEAR(TODAY())-3,5,6)</f>
        <v>44322</v>
      </c>
      <c r="E679">
        <v>6</v>
      </c>
      <c r="F679" s="2">
        <f t="shared" ca="1" si="11"/>
        <v>44328</v>
      </c>
      <c r="G679" t="s">
        <v>677</v>
      </c>
      <c r="H679">
        <v>4</v>
      </c>
    </row>
    <row r="680" spans="1:8" x14ac:dyDescent="0.25">
      <c r="A680">
        <v>1869</v>
      </c>
      <c r="B680">
        <v>1357</v>
      </c>
      <c r="C680">
        <v>66</v>
      </c>
      <c r="D680" s="2">
        <f ca="1">DATE(YEAR(TODAY())-3,5,7)</f>
        <v>44323</v>
      </c>
      <c r="E680">
        <v>1</v>
      </c>
      <c r="F680" s="2">
        <f t="shared" ca="1" si="11"/>
        <v>44324</v>
      </c>
      <c r="G680" t="s">
        <v>678</v>
      </c>
      <c r="H680">
        <v>1</v>
      </c>
    </row>
    <row r="681" spans="1:8" x14ac:dyDescent="0.25">
      <c r="A681">
        <v>1890</v>
      </c>
      <c r="B681">
        <v>1299</v>
      </c>
      <c r="C681">
        <v>97</v>
      </c>
      <c r="D681" s="2">
        <f ca="1">DATE(YEAR(TODAY())-3,5,7)</f>
        <v>44323</v>
      </c>
      <c r="E681">
        <v>2</v>
      </c>
      <c r="F681" s="2">
        <f t="shared" ca="1" si="11"/>
        <v>44325</v>
      </c>
      <c r="G681" t="s">
        <v>679</v>
      </c>
      <c r="H681">
        <v>5</v>
      </c>
    </row>
    <row r="682" spans="1:8" x14ac:dyDescent="0.25">
      <c r="A682">
        <v>1978</v>
      </c>
      <c r="B682">
        <v>1370</v>
      </c>
      <c r="C682">
        <v>45</v>
      </c>
      <c r="D682" s="2">
        <f ca="1">DATE(YEAR(TODAY())-3,5,7)</f>
        <v>44323</v>
      </c>
      <c r="E682">
        <v>10</v>
      </c>
      <c r="F682" s="2">
        <f t="shared" ca="1" si="11"/>
        <v>44333</v>
      </c>
      <c r="G682" t="s">
        <v>680</v>
      </c>
      <c r="H682">
        <v>1</v>
      </c>
    </row>
    <row r="683" spans="1:8" x14ac:dyDescent="0.25">
      <c r="A683">
        <v>199</v>
      </c>
      <c r="B683">
        <v>1284</v>
      </c>
      <c r="C683">
        <v>14</v>
      </c>
      <c r="D683" s="2">
        <f ca="1">DATE(YEAR(TODAY())-3,5,9)</f>
        <v>44325</v>
      </c>
      <c r="E683">
        <v>5</v>
      </c>
      <c r="F683" s="2">
        <f t="shared" ca="1" si="11"/>
        <v>44330</v>
      </c>
      <c r="G683" t="s">
        <v>681</v>
      </c>
      <c r="H683">
        <v>4</v>
      </c>
    </row>
    <row r="684" spans="1:8" x14ac:dyDescent="0.25">
      <c r="A684">
        <v>1442</v>
      </c>
      <c r="B684">
        <v>1362</v>
      </c>
      <c r="C684">
        <v>6</v>
      </c>
      <c r="D684" s="2">
        <f ca="1">DATE(YEAR(TODAY())-3,5,10)</f>
        <v>44326</v>
      </c>
      <c r="E684">
        <v>10</v>
      </c>
      <c r="F684" s="2">
        <f t="shared" ca="1" si="11"/>
        <v>44336</v>
      </c>
      <c r="G684" t="s">
        <v>682</v>
      </c>
      <c r="H684">
        <v>5</v>
      </c>
    </row>
    <row r="685" spans="1:8" x14ac:dyDescent="0.25">
      <c r="A685">
        <v>106</v>
      </c>
      <c r="B685">
        <v>1379</v>
      </c>
      <c r="C685">
        <v>85</v>
      </c>
      <c r="D685" s="2">
        <f ca="1">DATE(YEAR(TODAY())-3,5,11)</f>
        <v>44327</v>
      </c>
      <c r="E685">
        <v>3</v>
      </c>
      <c r="F685" s="2">
        <f t="shared" ca="1" si="11"/>
        <v>44330</v>
      </c>
      <c r="G685" t="s">
        <v>683</v>
      </c>
      <c r="H685">
        <v>1</v>
      </c>
    </row>
    <row r="686" spans="1:8" x14ac:dyDescent="0.25">
      <c r="A686">
        <v>1502</v>
      </c>
      <c r="B686">
        <v>1240</v>
      </c>
      <c r="C686">
        <v>19</v>
      </c>
      <c r="D686" s="2">
        <f ca="1">DATE(YEAR(TODAY())-3,5,11)</f>
        <v>44327</v>
      </c>
      <c r="E686">
        <v>10</v>
      </c>
      <c r="F686" s="2">
        <f t="shared" ca="1" si="11"/>
        <v>44337</v>
      </c>
      <c r="G686" t="s">
        <v>684</v>
      </c>
      <c r="H686">
        <v>4</v>
      </c>
    </row>
    <row r="687" spans="1:8" x14ac:dyDescent="0.25">
      <c r="A687">
        <v>1002</v>
      </c>
      <c r="B687">
        <v>1316</v>
      </c>
      <c r="C687">
        <v>59</v>
      </c>
      <c r="D687" s="2">
        <f ca="1">DATE(YEAR(TODAY())-3,5,11)</f>
        <v>44327</v>
      </c>
      <c r="E687">
        <v>8</v>
      </c>
      <c r="F687" s="2">
        <f t="shared" ca="1" si="11"/>
        <v>44335</v>
      </c>
      <c r="G687" t="s">
        <v>685</v>
      </c>
      <c r="H687">
        <v>4</v>
      </c>
    </row>
    <row r="688" spans="1:8" x14ac:dyDescent="0.25">
      <c r="A688">
        <v>825</v>
      </c>
      <c r="B688">
        <v>1298</v>
      </c>
      <c r="C688">
        <v>55</v>
      </c>
      <c r="D688" s="2">
        <f ca="1">DATE(YEAR(TODAY())-3,5,11)</f>
        <v>44327</v>
      </c>
      <c r="E688">
        <v>3</v>
      </c>
      <c r="F688" s="2">
        <f t="shared" ca="1" si="11"/>
        <v>44330</v>
      </c>
      <c r="G688" t="s">
        <v>686</v>
      </c>
      <c r="H688">
        <v>5</v>
      </c>
    </row>
    <row r="689" spans="1:8" x14ac:dyDescent="0.25">
      <c r="A689">
        <v>758</v>
      </c>
      <c r="B689">
        <v>1294</v>
      </c>
      <c r="C689">
        <v>94</v>
      </c>
      <c r="D689" s="2">
        <f ca="1">DATE(YEAR(TODAY())-3,5,12)</f>
        <v>44328</v>
      </c>
      <c r="E689">
        <v>5</v>
      </c>
      <c r="F689" s="2">
        <f t="shared" ca="1" si="11"/>
        <v>44333</v>
      </c>
      <c r="G689" t="s">
        <v>687</v>
      </c>
      <c r="H689">
        <v>4</v>
      </c>
    </row>
    <row r="690" spans="1:8" x14ac:dyDescent="0.25">
      <c r="A690">
        <v>1143</v>
      </c>
      <c r="B690">
        <v>1314</v>
      </c>
      <c r="C690">
        <v>91</v>
      </c>
      <c r="D690" s="2">
        <f ca="1">DATE(YEAR(TODAY())-3,5,12)</f>
        <v>44328</v>
      </c>
      <c r="E690">
        <v>9</v>
      </c>
      <c r="F690" s="2">
        <f t="shared" ca="1" si="11"/>
        <v>44337</v>
      </c>
      <c r="G690" t="s">
        <v>688</v>
      </c>
      <c r="H690">
        <v>4</v>
      </c>
    </row>
    <row r="691" spans="1:8" x14ac:dyDescent="0.25">
      <c r="A691">
        <v>149</v>
      </c>
      <c r="B691">
        <v>1329</v>
      </c>
      <c r="C691">
        <v>75</v>
      </c>
      <c r="D691" s="2">
        <f ca="1">DATE(YEAR(TODAY())-3,5,13)</f>
        <v>44329</v>
      </c>
      <c r="E691">
        <v>8</v>
      </c>
      <c r="F691" s="2">
        <f t="shared" ca="1" si="11"/>
        <v>44337</v>
      </c>
      <c r="G691" t="s">
        <v>689</v>
      </c>
      <c r="H691">
        <v>1</v>
      </c>
    </row>
    <row r="692" spans="1:8" x14ac:dyDescent="0.25">
      <c r="A692">
        <v>1390</v>
      </c>
      <c r="B692">
        <v>1261</v>
      </c>
      <c r="C692">
        <v>78</v>
      </c>
      <c r="D692" s="2">
        <f ca="1">DATE(YEAR(TODAY())-3,5,14)</f>
        <v>44330</v>
      </c>
      <c r="E692">
        <v>3</v>
      </c>
      <c r="F692" s="2">
        <f t="shared" ca="1" si="11"/>
        <v>44333</v>
      </c>
      <c r="G692" t="s">
        <v>690</v>
      </c>
      <c r="H692">
        <v>2</v>
      </c>
    </row>
    <row r="693" spans="1:8" x14ac:dyDescent="0.25">
      <c r="A693">
        <v>1817</v>
      </c>
      <c r="B693">
        <v>1384</v>
      </c>
      <c r="C693">
        <v>7</v>
      </c>
      <c r="D693" s="2">
        <f ca="1">DATE(YEAR(TODAY())-3,5,16)</f>
        <v>44332</v>
      </c>
      <c r="E693">
        <v>5</v>
      </c>
      <c r="F693" s="2">
        <f t="shared" ca="1" si="11"/>
        <v>44337</v>
      </c>
      <c r="G693" t="s">
        <v>691</v>
      </c>
      <c r="H693">
        <v>5</v>
      </c>
    </row>
    <row r="694" spans="1:8" x14ac:dyDescent="0.25">
      <c r="A694">
        <v>335</v>
      </c>
      <c r="B694">
        <v>1387</v>
      </c>
      <c r="C694">
        <v>45</v>
      </c>
      <c r="D694" s="2">
        <f ca="1">DATE(YEAR(TODAY())-3,5,17)</f>
        <v>44333</v>
      </c>
      <c r="E694">
        <v>6</v>
      </c>
      <c r="F694" s="2">
        <f t="shared" ca="1" si="11"/>
        <v>44339</v>
      </c>
      <c r="G694" t="s">
        <v>692</v>
      </c>
      <c r="H694">
        <v>4</v>
      </c>
    </row>
    <row r="695" spans="1:8" x14ac:dyDescent="0.25">
      <c r="A695">
        <v>907</v>
      </c>
      <c r="B695">
        <v>1279</v>
      </c>
      <c r="C695">
        <v>2</v>
      </c>
      <c r="D695" s="2">
        <f ca="1">DATE(YEAR(TODAY())-3,5,17)</f>
        <v>44333</v>
      </c>
      <c r="E695">
        <v>7</v>
      </c>
      <c r="F695" s="2">
        <f t="shared" ca="1" si="11"/>
        <v>44340</v>
      </c>
      <c r="G695" t="s">
        <v>693</v>
      </c>
      <c r="H695">
        <v>2</v>
      </c>
    </row>
    <row r="696" spans="1:8" x14ac:dyDescent="0.25">
      <c r="A696">
        <v>1121</v>
      </c>
      <c r="B696">
        <v>1352</v>
      </c>
      <c r="C696">
        <v>9</v>
      </c>
      <c r="D696" s="2">
        <f ca="1">DATE(YEAR(TODAY())-3,5,18)</f>
        <v>44334</v>
      </c>
      <c r="E696">
        <v>9</v>
      </c>
      <c r="F696" s="2">
        <f t="shared" ca="1" si="11"/>
        <v>44343</v>
      </c>
      <c r="G696" t="s">
        <v>694</v>
      </c>
      <c r="H696">
        <v>4</v>
      </c>
    </row>
    <row r="697" spans="1:8" x14ac:dyDescent="0.25">
      <c r="A697">
        <v>366</v>
      </c>
      <c r="B697">
        <v>1261</v>
      </c>
      <c r="C697">
        <v>85</v>
      </c>
      <c r="D697" s="2">
        <f ca="1">DATE(YEAR(TODAY())-3,5,18)</f>
        <v>44334</v>
      </c>
      <c r="E697">
        <v>9</v>
      </c>
      <c r="F697" s="2">
        <f t="shared" ca="1" si="11"/>
        <v>44343</v>
      </c>
      <c r="G697" t="s">
        <v>695</v>
      </c>
      <c r="H697">
        <v>5</v>
      </c>
    </row>
    <row r="698" spans="1:8" x14ac:dyDescent="0.25">
      <c r="A698">
        <v>573</v>
      </c>
      <c r="B698">
        <v>1386</v>
      </c>
      <c r="C698">
        <v>64</v>
      </c>
      <c r="D698" s="2">
        <f ca="1">DATE(YEAR(TODAY())-3,5,19)</f>
        <v>44335</v>
      </c>
      <c r="E698">
        <v>4</v>
      </c>
      <c r="F698" s="2">
        <f t="shared" ca="1" si="11"/>
        <v>44339</v>
      </c>
      <c r="G698" t="s">
        <v>696</v>
      </c>
      <c r="H698">
        <v>4</v>
      </c>
    </row>
    <row r="699" spans="1:8" x14ac:dyDescent="0.25">
      <c r="A699">
        <v>20</v>
      </c>
      <c r="B699">
        <v>1360</v>
      </c>
      <c r="C699">
        <v>71</v>
      </c>
      <c r="D699" s="2">
        <f ca="1">DATE(YEAR(TODAY())-3,5,20)</f>
        <v>44336</v>
      </c>
      <c r="E699">
        <v>7</v>
      </c>
      <c r="F699" s="2">
        <f t="shared" ca="1" si="11"/>
        <v>44343</v>
      </c>
      <c r="G699" t="s">
        <v>697</v>
      </c>
      <c r="H699">
        <v>4</v>
      </c>
    </row>
    <row r="700" spans="1:8" x14ac:dyDescent="0.25">
      <c r="A700">
        <v>938</v>
      </c>
      <c r="B700">
        <v>1263</v>
      </c>
      <c r="C700">
        <v>43</v>
      </c>
      <c r="D700" s="2">
        <f ca="1">DATE(YEAR(TODAY())-3,5,22)</f>
        <v>44338</v>
      </c>
      <c r="E700">
        <v>5</v>
      </c>
      <c r="F700" s="2">
        <f t="shared" ca="1" si="11"/>
        <v>44343</v>
      </c>
      <c r="G700" t="s">
        <v>698</v>
      </c>
      <c r="H700">
        <v>4</v>
      </c>
    </row>
    <row r="701" spans="1:8" x14ac:dyDescent="0.25">
      <c r="A701">
        <v>644</v>
      </c>
      <c r="B701">
        <v>1374</v>
      </c>
      <c r="C701">
        <v>38</v>
      </c>
      <c r="D701" s="2">
        <f ca="1">DATE(YEAR(TODAY())-3,5,23)</f>
        <v>44339</v>
      </c>
      <c r="E701">
        <v>7</v>
      </c>
      <c r="F701" s="2">
        <f t="shared" ca="1" si="11"/>
        <v>44346</v>
      </c>
      <c r="G701" t="s">
        <v>699</v>
      </c>
      <c r="H701">
        <v>4</v>
      </c>
    </row>
    <row r="702" spans="1:8" x14ac:dyDescent="0.25">
      <c r="A702">
        <v>1621</v>
      </c>
      <c r="B702">
        <v>1298</v>
      </c>
      <c r="C702">
        <v>47</v>
      </c>
      <c r="D702" s="2">
        <f ca="1">DATE(YEAR(TODAY())-3,5,23)</f>
        <v>44339</v>
      </c>
      <c r="E702">
        <v>6</v>
      </c>
      <c r="F702" s="2">
        <f t="shared" ca="1" si="11"/>
        <v>44345</v>
      </c>
      <c r="G702" t="s">
        <v>700</v>
      </c>
      <c r="H702">
        <v>4</v>
      </c>
    </row>
    <row r="703" spans="1:8" x14ac:dyDescent="0.25">
      <c r="A703">
        <v>961</v>
      </c>
      <c r="B703">
        <v>1383</v>
      </c>
      <c r="C703">
        <v>32</v>
      </c>
      <c r="D703" s="2">
        <f ca="1">DATE(YEAR(TODAY())-3,5,23)</f>
        <v>44339</v>
      </c>
      <c r="E703">
        <v>1</v>
      </c>
      <c r="F703" s="2">
        <f t="shared" ca="1" si="11"/>
        <v>44340</v>
      </c>
      <c r="G703" t="s">
        <v>701</v>
      </c>
      <c r="H703">
        <v>1</v>
      </c>
    </row>
    <row r="704" spans="1:8" x14ac:dyDescent="0.25">
      <c r="A704">
        <v>1516</v>
      </c>
      <c r="B704">
        <v>1336</v>
      </c>
      <c r="C704">
        <v>77</v>
      </c>
      <c r="D704" s="2">
        <f ca="1">DATE(YEAR(TODAY())-3,5,24)</f>
        <v>44340</v>
      </c>
      <c r="E704">
        <v>3</v>
      </c>
      <c r="F704" s="2">
        <f t="shared" ca="1" si="11"/>
        <v>44343</v>
      </c>
      <c r="G704" t="s">
        <v>702</v>
      </c>
      <c r="H704">
        <v>1</v>
      </c>
    </row>
    <row r="705" spans="1:8" x14ac:dyDescent="0.25">
      <c r="A705">
        <v>414</v>
      </c>
      <c r="B705">
        <v>1321</v>
      </c>
      <c r="C705">
        <v>36</v>
      </c>
      <c r="D705" s="2">
        <f ca="1">DATE(YEAR(TODAY())-3,5,25)</f>
        <v>44341</v>
      </c>
      <c r="E705">
        <v>3</v>
      </c>
      <c r="F705" s="2">
        <f t="shared" ca="1" si="11"/>
        <v>44344</v>
      </c>
      <c r="G705" t="s">
        <v>703</v>
      </c>
      <c r="H705">
        <v>4</v>
      </c>
    </row>
    <row r="706" spans="1:8" x14ac:dyDescent="0.25">
      <c r="A706">
        <v>886</v>
      </c>
      <c r="B706">
        <v>1386</v>
      </c>
      <c r="C706">
        <v>75</v>
      </c>
      <c r="D706" s="2">
        <f ca="1">DATE(YEAR(TODAY())-3,5,25)</f>
        <v>44341</v>
      </c>
      <c r="E706">
        <v>2</v>
      </c>
      <c r="F706" s="2">
        <f t="shared" ca="1" si="11"/>
        <v>44343</v>
      </c>
      <c r="G706" t="s">
        <v>704</v>
      </c>
      <c r="H706">
        <v>4</v>
      </c>
    </row>
    <row r="707" spans="1:8" x14ac:dyDescent="0.25">
      <c r="A707">
        <v>532</v>
      </c>
      <c r="B707">
        <v>1325</v>
      </c>
      <c r="C707">
        <v>38</v>
      </c>
      <c r="D707" s="2">
        <f ca="1">DATE(YEAR(TODAY())-3,5,26)</f>
        <v>44342</v>
      </c>
      <c r="E707">
        <v>5</v>
      </c>
      <c r="F707" s="2">
        <f t="shared" ca="1" si="11"/>
        <v>44347</v>
      </c>
      <c r="G707" t="s">
        <v>705</v>
      </c>
      <c r="H707">
        <v>2</v>
      </c>
    </row>
    <row r="708" spans="1:8" x14ac:dyDescent="0.25">
      <c r="A708">
        <v>1496</v>
      </c>
      <c r="B708">
        <v>1361</v>
      </c>
      <c r="C708">
        <v>100</v>
      </c>
      <c r="D708" s="2">
        <f ca="1">DATE(YEAR(TODAY())-3,5,27)</f>
        <v>44343</v>
      </c>
      <c r="E708">
        <v>6</v>
      </c>
      <c r="F708" s="2">
        <f t="shared" ref="F708:F771" ca="1" si="13">D708+E708</f>
        <v>44349</v>
      </c>
      <c r="G708" t="s">
        <v>706</v>
      </c>
      <c r="H708">
        <v>4</v>
      </c>
    </row>
    <row r="709" spans="1:8" x14ac:dyDescent="0.25">
      <c r="A709">
        <v>1819</v>
      </c>
      <c r="B709">
        <v>1297</v>
      </c>
      <c r="C709">
        <v>6</v>
      </c>
      <c r="D709" s="2">
        <f ca="1">DATE(YEAR(TODAY())-3,5,27)</f>
        <v>44343</v>
      </c>
      <c r="E709">
        <v>7</v>
      </c>
      <c r="F709" s="2">
        <f t="shared" ca="1" si="13"/>
        <v>44350</v>
      </c>
      <c r="G709" t="s">
        <v>707</v>
      </c>
      <c r="H709">
        <v>2</v>
      </c>
    </row>
    <row r="710" spans="1:8" x14ac:dyDescent="0.25">
      <c r="A710">
        <v>1847</v>
      </c>
      <c r="B710">
        <v>1282</v>
      </c>
      <c r="C710">
        <v>46</v>
      </c>
      <c r="D710" s="2">
        <f ca="1">DATE(YEAR(TODAY())-3,5,28)</f>
        <v>44344</v>
      </c>
      <c r="E710">
        <v>6</v>
      </c>
      <c r="F710" s="2">
        <f t="shared" ca="1" si="13"/>
        <v>44350</v>
      </c>
      <c r="G710" t="s">
        <v>708</v>
      </c>
      <c r="H710">
        <v>1</v>
      </c>
    </row>
    <row r="711" spans="1:8" x14ac:dyDescent="0.25">
      <c r="A711">
        <v>111</v>
      </c>
      <c r="B711">
        <v>1368</v>
      </c>
      <c r="C711">
        <v>70</v>
      </c>
      <c r="D711" s="2">
        <f ca="1">DATE(YEAR(TODAY())-3,5,30)</f>
        <v>44346</v>
      </c>
      <c r="E711">
        <v>1</v>
      </c>
      <c r="F711" s="2">
        <f t="shared" ca="1" si="13"/>
        <v>44347</v>
      </c>
      <c r="G711" t="s">
        <v>709</v>
      </c>
      <c r="H711">
        <v>1</v>
      </c>
    </row>
    <row r="712" spans="1:8" x14ac:dyDescent="0.25">
      <c r="A712">
        <v>255</v>
      </c>
      <c r="B712">
        <v>1370</v>
      </c>
      <c r="C712">
        <v>33</v>
      </c>
      <c r="D712" s="2">
        <f ca="1">DATE(YEAR(TODAY())-3,5,30)</f>
        <v>44346</v>
      </c>
      <c r="E712">
        <v>9</v>
      </c>
      <c r="F712" s="2">
        <f t="shared" ca="1" si="13"/>
        <v>44355</v>
      </c>
      <c r="G712" t="s">
        <v>710</v>
      </c>
      <c r="H712">
        <v>5</v>
      </c>
    </row>
    <row r="713" spans="1:8" x14ac:dyDescent="0.25">
      <c r="A713">
        <v>1131</v>
      </c>
      <c r="B713">
        <v>1308</v>
      </c>
      <c r="C713">
        <v>32</v>
      </c>
      <c r="D713" s="2">
        <f ca="1">DATE(YEAR(TODAY())-3,5,30)</f>
        <v>44346</v>
      </c>
      <c r="E713">
        <v>2</v>
      </c>
      <c r="F713" s="2">
        <f t="shared" ca="1" si="13"/>
        <v>44348</v>
      </c>
      <c r="G713" t="s">
        <v>711</v>
      </c>
      <c r="H713">
        <v>1</v>
      </c>
    </row>
    <row r="714" spans="1:8" x14ac:dyDescent="0.25">
      <c r="A714">
        <v>1302</v>
      </c>
      <c r="B714">
        <v>1287</v>
      </c>
      <c r="C714">
        <v>15</v>
      </c>
      <c r="D714" s="2">
        <f ca="1">DATE(YEAR(TODAY())-3,5,31)</f>
        <v>44347</v>
      </c>
      <c r="E714">
        <v>8</v>
      </c>
      <c r="F714" s="2">
        <f t="shared" ca="1" si="13"/>
        <v>44355</v>
      </c>
      <c r="G714" t="s">
        <v>712</v>
      </c>
      <c r="H714">
        <v>5</v>
      </c>
    </row>
    <row r="715" spans="1:8" x14ac:dyDescent="0.25">
      <c r="A715">
        <v>1532</v>
      </c>
      <c r="B715">
        <v>1286</v>
      </c>
      <c r="C715">
        <v>72</v>
      </c>
      <c r="D715" s="2">
        <f ca="1">DATE(YEAR(TODAY())-3,5,31)</f>
        <v>44347</v>
      </c>
      <c r="E715">
        <v>9</v>
      </c>
      <c r="F715" s="2">
        <f t="shared" ca="1" si="13"/>
        <v>44356</v>
      </c>
      <c r="G715" t="s">
        <v>713</v>
      </c>
      <c r="H715">
        <v>4</v>
      </c>
    </row>
    <row r="716" spans="1:8" x14ac:dyDescent="0.25">
      <c r="A716">
        <v>53</v>
      </c>
      <c r="B716">
        <v>1333</v>
      </c>
      <c r="C716">
        <v>49</v>
      </c>
      <c r="D716" s="2">
        <f ca="1">DATE(YEAR(TODAY())-3,6,2)</f>
        <v>44349</v>
      </c>
      <c r="E716">
        <v>7</v>
      </c>
      <c r="F716" s="2">
        <f t="shared" ca="1" si="13"/>
        <v>44356</v>
      </c>
      <c r="G716" t="s">
        <v>714</v>
      </c>
      <c r="H716">
        <v>4</v>
      </c>
    </row>
    <row r="717" spans="1:8" x14ac:dyDescent="0.25">
      <c r="A717">
        <v>244</v>
      </c>
      <c r="B717">
        <v>1244</v>
      </c>
      <c r="C717">
        <v>22</v>
      </c>
      <c r="D717" s="2">
        <f ca="1">DATE(YEAR(TODAY())-3,6,4)</f>
        <v>44351</v>
      </c>
      <c r="E717">
        <v>8</v>
      </c>
      <c r="F717" s="2">
        <f t="shared" ca="1" si="13"/>
        <v>44359</v>
      </c>
      <c r="G717" t="s">
        <v>715</v>
      </c>
      <c r="H717">
        <v>1</v>
      </c>
    </row>
    <row r="718" spans="1:8" x14ac:dyDescent="0.25">
      <c r="A718">
        <v>294</v>
      </c>
      <c r="B718">
        <v>1254</v>
      </c>
      <c r="C718">
        <v>73</v>
      </c>
      <c r="D718" s="2">
        <f ca="1">DATE(YEAR(TODAY())-3,6,5)</f>
        <v>44352</v>
      </c>
      <c r="E718">
        <v>8</v>
      </c>
      <c r="F718" s="2">
        <f t="shared" ca="1" si="13"/>
        <v>44360</v>
      </c>
      <c r="G718" t="s">
        <v>716</v>
      </c>
      <c r="H718">
        <v>5</v>
      </c>
    </row>
    <row r="719" spans="1:8" x14ac:dyDescent="0.25">
      <c r="A719">
        <v>319</v>
      </c>
      <c r="B719">
        <v>1345</v>
      </c>
      <c r="C719">
        <v>27</v>
      </c>
      <c r="D719" s="2">
        <f ca="1">DATE(YEAR(TODAY())-3,6,5)</f>
        <v>44352</v>
      </c>
      <c r="E719">
        <v>1</v>
      </c>
      <c r="F719" s="2">
        <f t="shared" ca="1" si="13"/>
        <v>44353</v>
      </c>
      <c r="G719" t="s">
        <v>717</v>
      </c>
      <c r="H719">
        <v>4</v>
      </c>
    </row>
    <row r="720" spans="1:8" x14ac:dyDescent="0.25">
      <c r="A720">
        <v>1144</v>
      </c>
      <c r="B720">
        <v>1326</v>
      </c>
      <c r="C720">
        <v>12</v>
      </c>
      <c r="D720" s="2">
        <f ca="1">DATE(YEAR(TODAY())-3,6,7)</f>
        <v>44354</v>
      </c>
      <c r="E720">
        <v>7</v>
      </c>
      <c r="F720" s="2">
        <f t="shared" ca="1" si="13"/>
        <v>44361</v>
      </c>
      <c r="G720" t="s">
        <v>718</v>
      </c>
      <c r="H720">
        <v>5</v>
      </c>
    </row>
    <row r="721" spans="1:8" x14ac:dyDescent="0.25">
      <c r="A721">
        <v>175</v>
      </c>
      <c r="B721">
        <v>1378</v>
      </c>
      <c r="C721">
        <v>87</v>
      </c>
      <c r="D721" s="2">
        <f ca="1">DATE(YEAR(TODAY())-3,6,8)</f>
        <v>44355</v>
      </c>
      <c r="E721">
        <v>2</v>
      </c>
      <c r="F721" s="2">
        <f t="shared" ca="1" si="13"/>
        <v>44357</v>
      </c>
      <c r="G721" t="s">
        <v>719</v>
      </c>
      <c r="H721">
        <v>4</v>
      </c>
    </row>
    <row r="722" spans="1:8" x14ac:dyDescent="0.25">
      <c r="A722">
        <v>1788</v>
      </c>
      <c r="B722">
        <v>1237</v>
      </c>
      <c r="C722">
        <v>17</v>
      </c>
      <c r="D722" s="2">
        <f ca="1">DATE(YEAR(TODAY())-3,6,8)</f>
        <v>44355</v>
      </c>
      <c r="E722">
        <v>7</v>
      </c>
      <c r="F722" s="2">
        <f t="shared" ca="1" si="13"/>
        <v>44362</v>
      </c>
      <c r="G722" t="s">
        <v>720</v>
      </c>
      <c r="H722">
        <v>4</v>
      </c>
    </row>
    <row r="723" spans="1:8" x14ac:dyDescent="0.25">
      <c r="A723">
        <v>1280</v>
      </c>
      <c r="B723">
        <v>1282</v>
      </c>
      <c r="C723">
        <v>9</v>
      </c>
      <c r="D723" s="2">
        <f ca="1">DATE(YEAR(TODAY())-3,6,8)</f>
        <v>44355</v>
      </c>
      <c r="E723">
        <v>5</v>
      </c>
      <c r="F723" s="2">
        <f t="shared" ca="1" si="13"/>
        <v>44360</v>
      </c>
      <c r="G723" t="s">
        <v>721</v>
      </c>
      <c r="H723">
        <v>4</v>
      </c>
    </row>
    <row r="724" spans="1:8" x14ac:dyDescent="0.25">
      <c r="A724">
        <v>424</v>
      </c>
      <c r="B724">
        <v>1313</v>
      </c>
      <c r="C724">
        <v>68</v>
      </c>
      <c r="D724" s="2">
        <f ca="1">DATE(YEAR(TODAY())-3,6,9)</f>
        <v>44356</v>
      </c>
      <c r="E724">
        <v>10</v>
      </c>
      <c r="F724" s="2">
        <f t="shared" ca="1" si="13"/>
        <v>44366</v>
      </c>
      <c r="G724" t="s">
        <v>722</v>
      </c>
      <c r="H724">
        <v>1</v>
      </c>
    </row>
    <row r="725" spans="1:8" x14ac:dyDescent="0.25">
      <c r="A725">
        <v>1299</v>
      </c>
      <c r="B725">
        <v>1346</v>
      </c>
      <c r="C725">
        <v>61</v>
      </c>
      <c r="D725" s="2">
        <f ca="1">DATE(YEAR(TODAY())-3,6,10)</f>
        <v>44357</v>
      </c>
      <c r="E725">
        <v>10</v>
      </c>
      <c r="F725" s="2">
        <f t="shared" ca="1" si="13"/>
        <v>44367</v>
      </c>
      <c r="G725" t="s">
        <v>723</v>
      </c>
      <c r="H725">
        <v>5</v>
      </c>
    </row>
    <row r="726" spans="1:8" x14ac:dyDescent="0.25">
      <c r="A726">
        <v>1987</v>
      </c>
      <c r="B726">
        <v>1263</v>
      </c>
      <c r="C726">
        <v>39</v>
      </c>
      <c r="D726" s="2">
        <f ca="1">DATE(YEAR(TODAY())-3,6,10)</f>
        <v>44357</v>
      </c>
      <c r="E726">
        <v>8</v>
      </c>
      <c r="F726" s="2">
        <f t="shared" ca="1" si="13"/>
        <v>44365</v>
      </c>
      <c r="G726" t="s">
        <v>724</v>
      </c>
      <c r="H726">
        <v>1</v>
      </c>
    </row>
    <row r="727" spans="1:8" x14ac:dyDescent="0.25">
      <c r="A727">
        <v>1449</v>
      </c>
      <c r="B727">
        <v>1296</v>
      </c>
      <c r="C727">
        <v>30</v>
      </c>
      <c r="D727" s="2">
        <f ca="1">DATE(YEAR(TODAY())-3,6,10)</f>
        <v>44357</v>
      </c>
      <c r="E727">
        <v>1</v>
      </c>
      <c r="F727" s="2">
        <f t="shared" ca="1" si="13"/>
        <v>44358</v>
      </c>
      <c r="G727" t="s">
        <v>725</v>
      </c>
      <c r="H727">
        <v>2</v>
      </c>
    </row>
    <row r="728" spans="1:8" x14ac:dyDescent="0.25">
      <c r="A728">
        <v>1072</v>
      </c>
      <c r="B728">
        <v>1322</v>
      </c>
      <c r="C728">
        <v>89</v>
      </c>
      <c r="D728" s="2">
        <f ca="1">DATE(YEAR(TODAY())-3,6,11)</f>
        <v>44358</v>
      </c>
      <c r="E728">
        <v>10</v>
      </c>
      <c r="F728" s="2">
        <f t="shared" ca="1" si="13"/>
        <v>44368</v>
      </c>
      <c r="G728" t="s">
        <v>726</v>
      </c>
      <c r="H728">
        <v>4</v>
      </c>
    </row>
    <row r="729" spans="1:8" x14ac:dyDescent="0.25">
      <c r="A729">
        <v>1637</v>
      </c>
      <c r="B729">
        <v>1308</v>
      </c>
      <c r="C729">
        <v>50</v>
      </c>
      <c r="D729" s="2">
        <f ca="1">DATE(YEAR(TODAY())-3,6,11)</f>
        <v>44358</v>
      </c>
      <c r="E729">
        <v>7</v>
      </c>
      <c r="F729" s="2">
        <f t="shared" ca="1" si="13"/>
        <v>44365</v>
      </c>
      <c r="G729" t="s">
        <v>727</v>
      </c>
      <c r="H729">
        <v>4</v>
      </c>
    </row>
    <row r="730" spans="1:8" x14ac:dyDescent="0.25">
      <c r="A730">
        <v>1139</v>
      </c>
      <c r="B730">
        <v>1289</v>
      </c>
      <c r="C730">
        <v>81</v>
      </c>
      <c r="D730" s="2">
        <f ca="1">DATE(YEAR(TODAY())-3,6,12)</f>
        <v>44359</v>
      </c>
      <c r="E730">
        <v>9</v>
      </c>
      <c r="F730" s="2">
        <f t="shared" ca="1" si="13"/>
        <v>44368</v>
      </c>
      <c r="G730" t="s">
        <v>728</v>
      </c>
      <c r="H730">
        <v>4</v>
      </c>
    </row>
    <row r="731" spans="1:8" x14ac:dyDescent="0.25">
      <c r="A731">
        <v>805</v>
      </c>
      <c r="B731">
        <v>1287</v>
      </c>
      <c r="C731">
        <v>55</v>
      </c>
      <c r="D731" s="2">
        <f ca="1">DATE(YEAR(TODAY())-3,6,14)</f>
        <v>44361</v>
      </c>
      <c r="E731">
        <v>3</v>
      </c>
      <c r="F731" s="2">
        <f t="shared" ca="1" si="13"/>
        <v>44364</v>
      </c>
      <c r="G731" t="s">
        <v>729</v>
      </c>
      <c r="H731">
        <v>1</v>
      </c>
    </row>
    <row r="732" spans="1:8" x14ac:dyDescent="0.25">
      <c r="A732">
        <v>1148</v>
      </c>
      <c r="B732">
        <v>1389</v>
      </c>
      <c r="C732">
        <v>71</v>
      </c>
      <c r="D732" s="2">
        <f ca="1">DATE(YEAR(TODAY())-3,6,16)</f>
        <v>44363</v>
      </c>
      <c r="E732">
        <v>10</v>
      </c>
      <c r="F732" s="2">
        <f t="shared" ca="1" si="13"/>
        <v>44373</v>
      </c>
      <c r="G732" t="s">
        <v>730</v>
      </c>
      <c r="H732">
        <v>2</v>
      </c>
    </row>
    <row r="733" spans="1:8" x14ac:dyDescent="0.25">
      <c r="A733">
        <v>1891</v>
      </c>
      <c r="B733">
        <v>1366</v>
      </c>
      <c r="C733">
        <v>74</v>
      </c>
      <c r="D733" s="2">
        <f ca="1">DATE(YEAR(TODAY())-3,6,16)</f>
        <v>44363</v>
      </c>
      <c r="E733">
        <v>10</v>
      </c>
      <c r="F733" s="2">
        <f t="shared" ca="1" si="13"/>
        <v>44373</v>
      </c>
      <c r="G733" t="s">
        <v>328</v>
      </c>
      <c r="H733">
        <v>1</v>
      </c>
    </row>
    <row r="734" spans="1:8" x14ac:dyDescent="0.25">
      <c r="A734">
        <v>754</v>
      </c>
      <c r="B734">
        <v>1253</v>
      </c>
      <c r="C734">
        <v>38</v>
      </c>
      <c r="D734" s="2">
        <f ca="1">DATE(YEAR(TODAY())-3,6,17)</f>
        <v>44364</v>
      </c>
      <c r="E734">
        <v>5</v>
      </c>
      <c r="F734" s="2">
        <f t="shared" ca="1" si="13"/>
        <v>44369</v>
      </c>
      <c r="G734" t="s">
        <v>731</v>
      </c>
      <c r="H734">
        <v>5</v>
      </c>
    </row>
    <row r="735" spans="1:8" x14ac:dyDescent="0.25">
      <c r="A735">
        <v>1703</v>
      </c>
      <c r="B735">
        <v>1358</v>
      </c>
      <c r="C735">
        <v>5</v>
      </c>
      <c r="D735" s="2">
        <f ca="1">DATE(YEAR(TODAY())-3,6,18)</f>
        <v>44365</v>
      </c>
      <c r="E735">
        <v>8</v>
      </c>
      <c r="F735" s="2">
        <f t="shared" ca="1" si="13"/>
        <v>44373</v>
      </c>
      <c r="G735" t="s">
        <v>732</v>
      </c>
      <c r="H735">
        <v>2</v>
      </c>
    </row>
    <row r="736" spans="1:8" x14ac:dyDescent="0.25">
      <c r="A736">
        <v>359</v>
      </c>
      <c r="B736">
        <v>1278</v>
      </c>
      <c r="C736">
        <v>44</v>
      </c>
      <c r="D736" s="2">
        <f ca="1">DATE(YEAR(TODAY())-3,6,18)</f>
        <v>44365</v>
      </c>
      <c r="E736">
        <v>4</v>
      </c>
      <c r="F736" s="2">
        <f t="shared" ca="1" si="13"/>
        <v>44369</v>
      </c>
      <c r="G736" t="s">
        <v>733</v>
      </c>
      <c r="H736">
        <v>4</v>
      </c>
    </row>
    <row r="737" spans="1:8" x14ac:dyDescent="0.25">
      <c r="A737">
        <v>1233</v>
      </c>
      <c r="B737">
        <v>1375</v>
      </c>
      <c r="C737">
        <v>12</v>
      </c>
      <c r="D737" s="2">
        <f ca="1">DATE(YEAR(TODAY())-3,6,19)</f>
        <v>44366</v>
      </c>
      <c r="E737">
        <v>9</v>
      </c>
      <c r="F737" s="2">
        <f t="shared" ca="1" si="13"/>
        <v>44375</v>
      </c>
      <c r="G737" t="s">
        <v>734</v>
      </c>
      <c r="H737">
        <v>1</v>
      </c>
    </row>
    <row r="738" spans="1:8" x14ac:dyDescent="0.25">
      <c r="A738">
        <v>1852</v>
      </c>
      <c r="B738">
        <v>1343</v>
      </c>
      <c r="C738">
        <v>76</v>
      </c>
      <c r="D738" s="2">
        <f ca="1">DATE(YEAR(TODAY())-3,6,20)</f>
        <v>44367</v>
      </c>
      <c r="E738">
        <v>2</v>
      </c>
      <c r="F738" s="2">
        <f t="shared" ca="1" si="13"/>
        <v>44369</v>
      </c>
      <c r="G738" t="s">
        <v>735</v>
      </c>
      <c r="H738">
        <v>1</v>
      </c>
    </row>
    <row r="739" spans="1:8" x14ac:dyDescent="0.25">
      <c r="A739">
        <v>428</v>
      </c>
      <c r="B739">
        <v>1329</v>
      </c>
      <c r="C739">
        <v>27</v>
      </c>
      <c r="D739" s="2">
        <f ca="1">DATE(YEAR(TODAY())-3,6,23)</f>
        <v>44370</v>
      </c>
      <c r="E739">
        <v>5</v>
      </c>
      <c r="F739" s="2">
        <f t="shared" ca="1" si="13"/>
        <v>44375</v>
      </c>
      <c r="G739" t="s">
        <v>736</v>
      </c>
      <c r="H739">
        <v>2</v>
      </c>
    </row>
    <row r="740" spans="1:8" x14ac:dyDescent="0.25">
      <c r="A740">
        <v>1387</v>
      </c>
      <c r="B740">
        <v>1327</v>
      </c>
      <c r="C740">
        <v>22</v>
      </c>
      <c r="D740" s="2">
        <f ca="1">DATE(YEAR(TODAY())-3,6,23)</f>
        <v>44370</v>
      </c>
      <c r="E740">
        <v>9</v>
      </c>
      <c r="F740" s="2">
        <f t="shared" ca="1" si="13"/>
        <v>44379</v>
      </c>
      <c r="G740" t="s">
        <v>737</v>
      </c>
      <c r="H740">
        <v>1</v>
      </c>
    </row>
    <row r="741" spans="1:8" x14ac:dyDescent="0.25">
      <c r="A741">
        <v>1699</v>
      </c>
      <c r="B741">
        <v>1300</v>
      </c>
      <c r="C741">
        <v>19</v>
      </c>
      <c r="D741" s="2">
        <f ca="1">DATE(YEAR(TODAY())-3,6,24)</f>
        <v>44371</v>
      </c>
      <c r="E741">
        <v>9</v>
      </c>
      <c r="F741" s="2">
        <f t="shared" ca="1" si="13"/>
        <v>44380</v>
      </c>
      <c r="G741" t="s">
        <v>738</v>
      </c>
      <c r="H741">
        <v>4</v>
      </c>
    </row>
    <row r="742" spans="1:8" x14ac:dyDescent="0.25">
      <c r="A742">
        <v>924</v>
      </c>
      <c r="B742">
        <v>1318</v>
      </c>
      <c r="C742">
        <v>78</v>
      </c>
      <c r="D742" s="2">
        <f ca="1">DATE(YEAR(TODAY())-3,6,24)</f>
        <v>44371</v>
      </c>
      <c r="E742">
        <v>8</v>
      </c>
      <c r="F742" s="2">
        <f t="shared" ca="1" si="13"/>
        <v>44379</v>
      </c>
      <c r="G742" t="s">
        <v>739</v>
      </c>
      <c r="H742">
        <v>2</v>
      </c>
    </row>
    <row r="743" spans="1:8" x14ac:dyDescent="0.25">
      <c r="A743">
        <v>182</v>
      </c>
      <c r="B743">
        <v>1297</v>
      </c>
      <c r="C743">
        <v>53</v>
      </c>
      <c r="D743" s="2">
        <f ca="1">DATE(YEAR(TODAY())-3,6,25)</f>
        <v>44372</v>
      </c>
      <c r="E743">
        <v>5</v>
      </c>
      <c r="F743" s="2">
        <f t="shared" ca="1" si="13"/>
        <v>44377</v>
      </c>
      <c r="G743" t="s">
        <v>740</v>
      </c>
      <c r="H743">
        <v>5</v>
      </c>
    </row>
    <row r="744" spans="1:8" x14ac:dyDescent="0.25">
      <c r="A744">
        <v>332</v>
      </c>
      <c r="B744">
        <v>1393</v>
      </c>
      <c r="C744">
        <v>35</v>
      </c>
      <c r="D744" s="2">
        <f ca="1">DATE(YEAR(TODAY())-3,6,26)</f>
        <v>44373</v>
      </c>
      <c r="E744">
        <v>5</v>
      </c>
      <c r="F744" s="2">
        <f t="shared" ca="1" si="13"/>
        <v>44378</v>
      </c>
      <c r="G744" t="s">
        <v>741</v>
      </c>
      <c r="H744">
        <v>1</v>
      </c>
    </row>
    <row r="745" spans="1:8" x14ac:dyDescent="0.25">
      <c r="A745">
        <v>1835</v>
      </c>
      <c r="B745">
        <v>1270</v>
      </c>
      <c r="C745">
        <v>71</v>
      </c>
      <c r="D745" s="2">
        <f ca="1">DATE(YEAR(TODAY())-3,6,28)</f>
        <v>44375</v>
      </c>
      <c r="E745">
        <v>5</v>
      </c>
      <c r="F745" s="2">
        <f t="shared" ca="1" si="13"/>
        <v>44380</v>
      </c>
      <c r="G745" t="s">
        <v>742</v>
      </c>
      <c r="H745">
        <v>4</v>
      </c>
    </row>
    <row r="746" spans="1:8" x14ac:dyDescent="0.25">
      <c r="A746">
        <v>1392</v>
      </c>
      <c r="B746">
        <v>1311</v>
      </c>
      <c r="C746">
        <v>27</v>
      </c>
      <c r="D746" s="2">
        <f ca="1">DATE(YEAR(TODAY())-3,6,30)</f>
        <v>44377</v>
      </c>
      <c r="E746">
        <v>9</v>
      </c>
      <c r="F746" s="2">
        <f t="shared" ca="1" si="13"/>
        <v>44386</v>
      </c>
      <c r="G746" t="s">
        <v>743</v>
      </c>
      <c r="H746">
        <v>5</v>
      </c>
    </row>
    <row r="747" spans="1:8" x14ac:dyDescent="0.25">
      <c r="A747">
        <v>1357</v>
      </c>
      <c r="B747">
        <v>1339</v>
      </c>
      <c r="C747">
        <v>30</v>
      </c>
      <c r="D747" s="2">
        <f ca="1">DATE(YEAR(TODAY())-3,7,1)</f>
        <v>44378</v>
      </c>
      <c r="E747">
        <v>9</v>
      </c>
      <c r="F747" s="2">
        <f t="shared" ca="1" si="13"/>
        <v>44387</v>
      </c>
      <c r="G747" t="s">
        <v>744</v>
      </c>
      <c r="H747">
        <v>1</v>
      </c>
    </row>
    <row r="748" spans="1:8" x14ac:dyDescent="0.25">
      <c r="A748">
        <v>1586</v>
      </c>
      <c r="B748">
        <v>1235</v>
      </c>
      <c r="C748">
        <v>62</v>
      </c>
      <c r="D748" s="2">
        <f ca="1">DATE(YEAR(TODAY())-3,7,1)</f>
        <v>44378</v>
      </c>
      <c r="E748">
        <v>9</v>
      </c>
      <c r="F748" s="2">
        <f t="shared" ca="1" si="13"/>
        <v>44387</v>
      </c>
      <c r="G748" t="s">
        <v>745</v>
      </c>
      <c r="H748">
        <v>4</v>
      </c>
    </row>
    <row r="749" spans="1:8" x14ac:dyDescent="0.25">
      <c r="A749">
        <v>541</v>
      </c>
      <c r="B749">
        <v>1334</v>
      </c>
      <c r="C749">
        <v>79</v>
      </c>
      <c r="D749" s="2">
        <f ca="1">DATE(YEAR(TODAY())-3,7,3)</f>
        <v>44380</v>
      </c>
      <c r="E749">
        <v>6</v>
      </c>
      <c r="F749" s="2">
        <f t="shared" ca="1" si="13"/>
        <v>44386</v>
      </c>
      <c r="G749" t="s">
        <v>746</v>
      </c>
      <c r="H749">
        <v>4</v>
      </c>
    </row>
    <row r="750" spans="1:8" x14ac:dyDescent="0.25">
      <c r="A750">
        <v>1689</v>
      </c>
      <c r="B750">
        <v>1265</v>
      </c>
      <c r="C750">
        <v>100</v>
      </c>
      <c r="D750" s="2">
        <f ca="1">DATE(YEAR(TODAY())-3,7,3)</f>
        <v>44380</v>
      </c>
      <c r="E750">
        <v>10</v>
      </c>
      <c r="F750" s="2">
        <f t="shared" ca="1" si="13"/>
        <v>44390</v>
      </c>
      <c r="G750" t="s">
        <v>747</v>
      </c>
      <c r="H750">
        <v>4</v>
      </c>
    </row>
    <row r="751" spans="1:8" x14ac:dyDescent="0.25">
      <c r="A751">
        <v>665</v>
      </c>
      <c r="B751">
        <v>1341</v>
      </c>
      <c r="C751">
        <v>64</v>
      </c>
      <c r="D751" s="2">
        <f ca="1">DATE(YEAR(TODAY())-3,7,4)</f>
        <v>44381</v>
      </c>
      <c r="E751">
        <v>2</v>
      </c>
      <c r="F751" s="2">
        <f t="shared" ca="1" si="13"/>
        <v>44383</v>
      </c>
      <c r="G751" t="s">
        <v>221</v>
      </c>
      <c r="H751">
        <v>4</v>
      </c>
    </row>
    <row r="752" spans="1:8" x14ac:dyDescent="0.25">
      <c r="A752">
        <v>277</v>
      </c>
      <c r="B752">
        <v>1393</v>
      </c>
      <c r="C752">
        <v>91</v>
      </c>
      <c r="D752" s="2">
        <f ca="1">DATE(YEAR(TODAY())-3,7,5)</f>
        <v>44382</v>
      </c>
      <c r="E752">
        <v>9</v>
      </c>
      <c r="F752" s="2">
        <f t="shared" ca="1" si="13"/>
        <v>44391</v>
      </c>
      <c r="G752" t="s">
        <v>748</v>
      </c>
      <c r="H752">
        <v>1</v>
      </c>
    </row>
    <row r="753" spans="1:8" x14ac:dyDescent="0.25">
      <c r="A753">
        <v>866</v>
      </c>
      <c r="B753">
        <v>1273</v>
      </c>
      <c r="C753">
        <v>63</v>
      </c>
      <c r="D753" s="2">
        <f ca="1">DATE(YEAR(TODAY())-3,7,7)</f>
        <v>44384</v>
      </c>
      <c r="E753">
        <v>5</v>
      </c>
      <c r="F753" s="2">
        <f t="shared" ca="1" si="13"/>
        <v>44389</v>
      </c>
      <c r="G753" t="s">
        <v>749</v>
      </c>
      <c r="H753">
        <v>2</v>
      </c>
    </row>
    <row r="754" spans="1:8" x14ac:dyDescent="0.25">
      <c r="A754">
        <v>577</v>
      </c>
      <c r="B754">
        <v>1340</v>
      </c>
      <c r="C754">
        <v>2</v>
      </c>
      <c r="D754" s="2">
        <f ca="1">DATE(YEAR(TODAY())-3,7,7)</f>
        <v>44384</v>
      </c>
      <c r="E754">
        <v>10</v>
      </c>
      <c r="F754" s="2">
        <f t="shared" ca="1" si="13"/>
        <v>44394</v>
      </c>
      <c r="G754" t="s">
        <v>750</v>
      </c>
      <c r="H754">
        <v>1</v>
      </c>
    </row>
    <row r="755" spans="1:8" x14ac:dyDescent="0.25">
      <c r="A755">
        <v>1513</v>
      </c>
      <c r="B755">
        <v>1311</v>
      </c>
      <c r="C755">
        <v>15</v>
      </c>
      <c r="D755" s="2">
        <f ca="1">DATE(YEAR(TODAY())-3,7,7)</f>
        <v>44384</v>
      </c>
      <c r="E755">
        <v>10</v>
      </c>
      <c r="F755" s="2">
        <f t="shared" ca="1" si="13"/>
        <v>44394</v>
      </c>
      <c r="G755" t="s">
        <v>751</v>
      </c>
      <c r="H755">
        <v>5</v>
      </c>
    </row>
    <row r="756" spans="1:8" x14ac:dyDescent="0.25">
      <c r="A756">
        <v>748</v>
      </c>
      <c r="B756">
        <v>1328</v>
      </c>
      <c r="C756">
        <v>20</v>
      </c>
      <c r="D756" s="2">
        <f ca="1">DATE(YEAR(TODAY())-3,7,8)</f>
        <v>44385</v>
      </c>
      <c r="E756">
        <v>6</v>
      </c>
      <c r="F756" s="2">
        <f t="shared" ca="1" si="13"/>
        <v>44391</v>
      </c>
      <c r="G756" t="s">
        <v>752</v>
      </c>
      <c r="H756">
        <v>4</v>
      </c>
    </row>
    <row r="757" spans="1:8" x14ac:dyDescent="0.25">
      <c r="A757">
        <v>1746</v>
      </c>
      <c r="B757">
        <v>1280</v>
      </c>
      <c r="C757">
        <v>93</v>
      </c>
      <c r="D757" s="2">
        <f ca="1">DATE(YEAR(TODAY())-3,7,8)</f>
        <v>44385</v>
      </c>
      <c r="E757">
        <v>2</v>
      </c>
      <c r="F757" s="2">
        <f t="shared" ca="1" si="13"/>
        <v>44387</v>
      </c>
      <c r="G757" t="s">
        <v>753</v>
      </c>
      <c r="H757">
        <v>2</v>
      </c>
    </row>
    <row r="758" spans="1:8" x14ac:dyDescent="0.25">
      <c r="A758">
        <v>1066</v>
      </c>
      <c r="B758">
        <v>1271</v>
      </c>
      <c r="C758">
        <v>35</v>
      </c>
      <c r="D758" s="2">
        <f ca="1">DATE(YEAR(TODAY())-3,7,8)</f>
        <v>44385</v>
      </c>
      <c r="E758">
        <v>7</v>
      </c>
      <c r="F758" s="2">
        <f t="shared" ca="1" si="13"/>
        <v>44392</v>
      </c>
      <c r="G758" t="s">
        <v>754</v>
      </c>
      <c r="H758">
        <v>2</v>
      </c>
    </row>
    <row r="759" spans="1:8" x14ac:dyDescent="0.25">
      <c r="A759">
        <v>589</v>
      </c>
      <c r="B759">
        <v>1248</v>
      </c>
      <c r="C759">
        <v>28</v>
      </c>
      <c r="D759" s="2">
        <f ca="1">DATE(YEAR(TODAY())-3,7,9)</f>
        <v>44386</v>
      </c>
      <c r="E759">
        <v>3</v>
      </c>
      <c r="F759" s="2">
        <f t="shared" ca="1" si="13"/>
        <v>44389</v>
      </c>
      <c r="G759" t="s">
        <v>755</v>
      </c>
      <c r="H759">
        <v>4</v>
      </c>
    </row>
    <row r="760" spans="1:8" x14ac:dyDescent="0.25">
      <c r="A760">
        <v>227</v>
      </c>
      <c r="B760">
        <v>1315</v>
      </c>
      <c r="C760">
        <v>85</v>
      </c>
      <c r="D760" s="2">
        <f ca="1">DATE(YEAR(TODAY())-3,7,9)</f>
        <v>44386</v>
      </c>
      <c r="E760">
        <v>7</v>
      </c>
      <c r="F760" s="2">
        <f t="shared" ca="1" si="13"/>
        <v>44393</v>
      </c>
      <c r="G760" t="s">
        <v>756</v>
      </c>
      <c r="H760">
        <v>1</v>
      </c>
    </row>
    <row r="761" spans="1:8" x14ac:dyDescent="0.25">
      <c r="A761">
        <v>1771</v>
      </c>
      <c r="B761">
        <v>1371</v>
      </c>
      <c r="C761">
        <v>99</v>
      </c>
      <c r="D761" s="2">
        <f ca="1">DATE(YEAR(TODAY())-3,7,9)</f>
        <v>44386</v>
      </c>
      <c r="E761">
        <v>2</v>
      </c>
      <c r="F761" s="2">
        <f t="shared" ca="1" si="13"/>
        <v>44388</v>
      </c>
      <c r="G761" t="s">
        <v>757</v>
      </c>
      <c r="H761">
        <v>5</v>
      </c>
    </row>
    <row r="762" spans="1:8" x14ac:dyDescent="0.25">
      <c r="A762">
        <v>220</v>
      </c>
      <c r="B762">
        <v>1235</v>
      </c>
      <c r="C762">
        <v>88</v>
      </c>
      <c r="D762" s="2">
        <f ca="1">DATE(YEAR(TODAY())-3,7,11)</f>
        <v>44388</v>
      </c>
      <c r="E762">
        <v>1</v>
      </c>
      <c r="F762" s="2">
        <f t="shared" ca="1" si="13"/>
        <v>44389</v>
      </c>
      <c r="G762" t="s">
        <v>758</v>
      </c>
      <c r="H762">
        <v>5</v>
      </c>
    </row>
    <row r="763" spans="1:8" x14ac:dyDescent="0.25">
      <c r="A763">
        <v>1171</v>
      </c>
      <c r="B763">
        <v>1308</v>
      </c>
      <c r="C763">
        <v>80</v>
      </c>
      <c r="D763" s="2">
        <f ca="1">DATE(YEAR(TODAY())-3,7,12)</f>
        <v>44389</v>
      </c>
      <c r="E763">
        <v>7</v>
      </c>
      <c r="F763" s="2">
        <f t="shared" ca="1" si="13"/>
        <v>44396</v>
      </c>
      <c r="G763" t="s">
        <v>759</v>
      </c>
      <c r="H763">
        <v>1</v>
      </c>
    </row>
    <row r="764" spans="1:8" x14ac:dyDescent="0.25">
      <c r="A764">
        <v>429</v>
      </c>
      <c r="B764">
        <v>1308</v>
      </c>
      <c r="C764">
        <v>12</v>
      </c>
      <c r="D764" s="2">
        <f ca="1">DATE(YEAR(TODAY())-3,7,13)</f>
        <v>44390</v>
      </c>
      <c r="E764">
        <v>4</v>
      </c>
      <c r="F764" s="2">
        <f t="shared" ca="1" si="13"/>
        <v>44394</v>
      </c>
      <c r="G764" t="s">
        <v>760</v>
      </c>
      <c r="H764">
        <v>1</v>
      </c>
    </row>
    <row r="765" spans="1:8" x14ac:dyDescent="0.25">
      <c r="A765">
        <v>902</v>
      </c>
      <c r="B765">
        <v>1246</v>
      </c>
      <c r="C765">
        <v>26</v>
      </c>
      <c r="D765" s="2">
        <f ca="1">DATE(YEAR(TODAY())-3,7,13)</f>
        <v>44390</v>
      </c>
      <c r="E765">
        <v>10</v>
      </c>
      <c r="F765" s="2">
        <f t="shared" ca="1" si="13"/>
        <v>44400</v>
      </c>
      <c r="G765" t="s">
        <v>761</v>
      </c>
      <c r="H765">
        <v>4</v>
      </c>
    </row>
    <row r="766" spans="1:8" x14ac:dyDescent="0.25">
      <c r="A766">
        <v>463</v>
      </c>
      <c r="B766">
        <v>1311</v>
      </c>
      <c r="C766">
        <v>27</v>
      </c>
      <c r="D766" s="2">
        <f ca="1">DATE(YEAR(TODAY())-3,7,13)</f>
        <v>44390</v>
      </c>
      <c r="E766">
        <v>10</v>
      </c>
      <c r="F766" s="2">
        <f t="shared" ca="1" si="13"/>
        <v>44400</v>
      </c>
      <c r="G766" t="s">
        <v>762</v>
      </c>
      <c r="H766">
        <v>4</v>
      </c>
    </row>
    <row r="767" spans="1:8" x14ac:dyDescent="0.25">
      <c r="A767">
        <v>103</v>
      </c>
      <c r="B767">
        <v>1234</v>
      </c>
      <c r="C767">
        <v>73</v>
      </c>
      <c r="D767" s="2">
        <f ca="1">DATE(YEAR(TODAY())-3,7,15)</f>
        <v>44392</v>
      </c>
      <c r="E767">
        <v>5</v>
      </c>
      <c r="F767" s="2">
        <f t="shared" ca="1" si="13"/>
        <v>44397</v>
      </c>
      <c r="G767" t="s">
        <v>763</v>
      </c>
      <c r="H767">
        <v>1</v>
      </c>
    </row>
    <row r="768" spans="1:8" x14ac:dyDescent="0.25">
      <c r="A768">
        <v>487</v>
      </c>
      <c r="B768">
        <v>1283</v>
      </c>
      <c r="C768">
        <v>11</v>
      </c>
      <c r="D768" s="2">
        <f ca="1">DATE(YEAR(TODAY())-3,7,15)</f>
        <v>44392</v>
      </c>
      <c r="E768">
        <v>4</v>
      </c>
      <c r="F768" s="2">
        <f t="shared" ca="1" si="13"/>
        <v>44396</v>
      </c>
      <c r="G768" t="s">
        <v>764</v>
      </c>
      <c r="H768">
        <v>2</v>
      </c>
    </row>
    <row r="769" spans="1:8" x14ac:dyDescent="0.25">
      <c r="A769">
        <v>176</v>
      </c>
      <c r="B769">
        <v>1363</v>
      </c>
      <c r="C769">
        <v>69</v>
      </c>
      <c r="D769" s="2">
        <f ca="1">DATE(YEAR(TODAY())-3,7,16)</f>
        <v>44393</v>
      </c>
      <c r="E769">
        <v>10</v>
      </c>
      <c r="F769" s="2">
        <f t="shared" ca="1" si="13"/>
        <v>44403</v>
      </c>
      <c r="G769" t="s">
        <v>765</v>
      </c>
      <c r="H769">
        <v>1</v>
      </c>
    </row>
    <row r="770" spans="1:8" x14ac:dyDescent="0.25">
      <c r="A770">
        <v>102</v>
      </c>
      <c r="B770">
        <v>1250</v>
      </c>
      <c r="C770">
        <v>19</v>
      </c>
      <c r="D770" s="2">
        <f ca="1">DATE(YEAR(TODAY())-3,7,16)</f>
        <v>44393</v>
      </c>
      <c r="E770">
        <v>7</v>
      </c>
      <c r="F770" s="2">
        <f t="shared" ca="1" si="13"/>
        <v>44400</v>
      </c>
      <c r="G770" t="s">
        <v>766</v>
      </c>
      <c r="H770">
        <v>1</v>
      </c>
    </row>
    <row r="771" spans="1:8" x14ac:dyDescent="0.25">
      <c r="A771">
        <v>689</v>
      </c>
      <c r="B771">
        <v>1280</v>
      </c>
      <c r="C771">
        <v>48</v>
      </c>
      <c r="D771" s="2">
        <f ca="1">DATE(YEAR(TODAY())-3,7,16)</f>
        <v>44393</v>
      </c>
      <c r="E771">
        <v>9</v>
      </c>
      <c r="F771" s="2">
        <f t="shared" ca="1" si="13"/>
        <v>44402</v>
      </c>
      <c r="G771" t="s">
        <v>767</v>
      </c>
      <c r="H771">
        <v>4</v>
      </c>
    </row>
    <row r="772" spans="1:8" x14ac:dyDescent="0.25">
      <c r="A772">
        <v>1229</v>
      </c>
      <c r="B772">
        <v>1360</v>
      </c>
      <c r="C772">
        <v>28</v>
      </c>
      <c r="D772" s="2">
        <f ca="1">DATE(YEAR(TODAY())-3,7,16)</f>
        <v>44393</v>
      </c>
      <c r="E772">
        <v>1</v>
      </c>
      <c r="F772" s="2">
        <f t="shared" ref="F772:F835" ca="1" si="14">D772+E772</f>
        <v>44394</v>
      </c>
      <c r="G772" t="s">
        <v>768</v>
      </c>
      <c r="H772">
        <v>2</v>
      </c>
    </row>
    <row r="773" spans="1:8" x14ac:dyDescent="0.25">
      <c r="A773">
        <v>218</v>
      </c>
      <c r="B773">
        <v>1389</v>
      </c>
      <c r="C773">
        <v>89</v>
      </c>
      <c r="D773" s="2">
        <f ca="1">DATE(YEAR(TODAY())-3,7,17)</f>
        <v>44394</v>
      </c>
      <c r="E773">
        <v>9</v>
      </c>
      <c r="F773" s="2">
        <f t="shared" ca="1" si="14"/>
        <v>44403</v>
      </c>
      <c r="G773" t="s">
        <v>769</v>
      </c>
      <c r="H773">
        <v>5</v>
      </c>
    </row>
    <row r="774" spans="1:8" x14ac:dyDescent="0.25">
      <c r="A774">
        <v>1283</v>
      </c>
      <c r="B774">
        <v>1342</v>
      </c>
      <c r="C774">
        <v>26</v>
      </c>
      <c r="D774" s="2">
        <f ca="1">DATE(YEAR(TODAY())-3,7,18)</f>
        <v>44395</v>
      </c>
      <c r="E774">
        <v>7</v>
      </c>
      <c r="F774" s="2">
        <f t="shared" ca="1" si="14"/>
        <v>44402</v>
      </c>
      <c r="G774" t="s">
        <v>770</v>
      </c>
      <c r="H774">
        <v>2</v>
      </c>
    </row>
    <row r="775" spans="1:8" x14ac:dyDescent="0.25">
      <c r="A775">
        <v>1344</v>
      </c>
      <c r="B775">
        <v>1241</v>
      </c>
      <c r="C775">
        <v>62</v>
      </c>
      <c r="D775" s="2">
        <f ca="1">DATE(YEAR(TODAY())-3,7,18)</f>
        <v>44395</v>
      </c>
      <c r="E775">
        <v>3</v>
      </c>
      <c r="F775" s="2">
        <f t="shared" ca="1" si="14"/>
        <v>44398</v>
      </c>
      <c r="G775" t="s">
        <v>771</v>
      </c>
      <c r="H775">
        <v>1</v>
      </c>
    </row>
    <row r="776" spans="1:8" x14ac:dyDescent="0.25">
      <c r="A776">
        <v>810</v>
      </c>
      <c r="B776">
        <v>1389</v>
      </c>
      <c r="C776">
        <v>51</v>
      </c>
      <c r="D776" s="2">
        <f ca="1">DATE(YEAR(TODAY())-3,7,19)</f>
        <v>44396</v>
      </c>
      <c r="E776">
        <v>3</v>
      </c>
      <c r="F776" s="2">
        <f t="shared" ca="1" si="14"/>
        <v>44399</v>
      </c>
      <c r="G776" t="s">
        <v>772</v>
      </c>
      <c r="H776">
        <v>4</v>
      </c>
    </row>
    <row r="777" spans="1:8" x14ac:dyDescent="0.25">
      <c r="A777">
        <v>1244</v>
      </c>
      <c r="B777">
        <v>1358</v>
      </c>
      <c r="C777">
        <v>94</v>
      </c>
      <c r="D777" s="2">
        <f ca="1">DATE(YEAR(TODAY())-3,7,19)</f>
        <v>44396</v>
      </c>
      <c r="E777">
        <v>6</v>
      </c>
      <c r="F777" s="2">
        <f t="shared" ca="1" si="14"/>
        <v>44402</v>
      </c>
      <c r="G777" t="s">
        <v>773</v>
      </c>
      <c r="H777">
        <v>1</v>
      </c>
    </row>
    <row r="778" spans="1:8" x14ac:dyDescent="0.25">
      <c r="A778">
        <v>757</v>
      </c>
      <c r="B778">
        <v>1381</v>
      </c>
      <c r="C778">
        <v>16</v>
      </c>
      <c r="D778" s="2">
        <f ca="1">DATE(YEAR(TODAY())-3,7,20)</f>
        <v>44397</v>
      </c>
      <c r="E778">
        <v>2</v>
      </c>
      <c r="F778" s="2">
        <f t="shared" ca="1" si="14"/>
        <v>44399</v>
      </c>
      <c r="G778" t="s">
        <v>774</v>
      </c>
      <c r="H778">
        <v>1</v>
      </c>
    </row>
    <row r="779" spans="1:8" x14ac:dyDescent="0.25">
      <c r="A779">
        <v>372</v>
      </c>
      <c r="B779">
        <v>1253</v>
      </c>
      <c r="C779">
        <v>53</v>
      </c>
      <c r="D779" s="2">
        <f ca="1">DATE(YEAR(TODAY())-3,7,20)</f>
        <v>44397</v>
      </c>
      <c r="E779">
        <v>4</v>
      </c>
      <c r="F779" s="2">
        <f t="shared" ca="1" si="14"/>
        <v>44401</v>
      </c>
      <c r="G779" t="s">
        <v>775</v>
      </c>
      <c r="H779">
        <v>4</v>
      </c>
    </row>
    <row r="780" spans="1:8" x14ac:dyDescent="0.25">
      <c r="A780">
        <v>1490</v>
      </c>
      <c r="B780">
        <v>1325</v>
      </c>
      <c r="C780">
        <v>100</v>
      </c>
      <c r="D780" s="2">
        <f ca="1">DATE(YEAR(TODAY())-3,7,21)</f>
        <v>44398</v>
      </c>
      <c r="E780">
        <v>10</v>
      </c>
      <c r="F780" s="2">
        <f t="shared" ca="1" si="14"/>
        <v>44408</v>
      </c>
      <c r="G780" t="s">
        <v>776</v>
      </c>
      <c r="H780">
        <v>1</v>
      </c>
    </row>
    <row r="781" spans="1:8" x14ac:dyDescent="0.25">
      <c r="A781">
        <v>868</v>
      </c>
      <c r="B781">
        <v>1323</v>
      </c>
      <c r="C781">
        <v>33</v>
      </c>
      <c r="D781" s="2">
        <f ca="1">DATE(YEAR(TODAY())-3,7,21)</f>
        <v>44398</v>
      </c>
      <c r="E781">
        <v>2</v>
      </c>
      <c r="F781" s="2">
        <f t="shared" ca="1" si="14"/>
        <v>44400</v>
      </c>
      <c r="G781" t="s">
        <v>777</v>
      </c>
      <c r="H781">
        <v>1</v>
      </c>
    </row>
    <row r="782" spans="1:8" x14ac:dyDescent="0.25">
      <c r="A782">
        <v>12</v>
      </c>
      <c r="B782">
        <v>1321</v>
      </c>
      <c r="C782">
        <v>96</v>
      </c>
      <c r="D782" s="2">
        <f ca="1">DATE(YEAR(TODAY())-3,7,21)</f>
        <v>44398</v>
      </c>
      <c r="E782">
        <v>4</v>
      </c>
      <c r="F782" s="2">
        <f t="shared" ca="1" si="14"/>
        <v>44402</v>
      </c>
      <c r="G782" t="s">
        <v>778</v>
      </c>
      <c r="H782">
        <v>2</v>
      </c>
    </row>
    <row r="783" spans="1:8" x14ac:dyDescent="0.25">
      <c r="A783">
        <v>1920</v>
      </c>
      <c r="B783">
        <v>1334</v>
      </c>
      <c r="C783">
        <v>85</v>
      </c>
      <c r="D783" s="2">
        <f ca="1">DATE(YEAR(TODAY())-3,7,25)</f>
        <v>44402</v>
      </c>
      <c r="E783">
        <v>8</v>
      </c>
      <c r="F783" s="2">
        <f t="shared" ca="1" si="14"/>
        <v>44410</v>
      </c>
      <c r="G783" t="s">
        <v>779</v>
      </c>
      <c r="H783">
        <v>4</v>
      </c>
    </row>
    <row r="784" spans="1:8" x14ac:dyDescent="0.25">
      <c r="A784">
        <v>1071</v>
      </c>
      <c r="B784">
        <v>1342</v>
      </c>
      <c r="C784">
        <v>68</v>
      </c>
      <c r="D784" s="2">
        <f ca="1">DATE(YEAR(TODAY())-3,7,25)</f>
        <v>44402</v>
      </c>
      <c r="E784">
        <v>5</v>
      </c>
      <c r="F784" s="2">
        <f t="shared" ca="1" si="14"/>
        <v>44407</v>
      </c>
      <c r="G784" t="s">
        <v>780</v>
      </c>
      <c r="H784">
        <v>5</v>
      </c>
    </row>
    <row r="785" spans="1:8" x14ac:dyDescent="0.25">
      <c r="A785">
        <v>1571</v>
      </c>
      <c r="B785">
        <v>1246</v>
      </c>
      <c r="C785">
        <v>84</v>
      </c>
      <c r="D785" s="2">
        <f ca="1">DATE(YEAR(TODAY())-3,7,26)</f>
        <v>44403</v>
      </c>
      <c r="E785">
        <v>10</v>
      </c>
      <c r="F785" s="2">
        <f t="shared" ca="1" si="14"/>
        <v>44413</v>
      </c>
      <c r="G785" t="s">
        <v>781</v>
      </c>
      <c r="H785">
        <v>4</v>
      </c>
    </row>
    <row r="786" spans="1:8" x14ac:dyDescent="0.25">
      <c r="A786">
        <v>779</v>
      </c>
      <c r="B786">
        <v>1276</v>
      </c>
      <c r="C786">
        <v>65</v>
      </c>
      <c r="D786" s="2">
        <f ca="1">DATE(YEAR(TODAY())-3,7,26)</f>
        <v>44403</v>
      </c>
      <c r="E786">
        <v>10</v>
      </c>
      <c r="F786" s="2">
        <f t="shared" ca="1" si="14"/>
        <v>44413</v>
      </c>
      <c r="G786" t="s">
        <v>782</v>
      </c>
      <c r="H786">
        <v>4</v>
      </c>
    </row>
    <row r="787" spans="1:8" x14ac:dyDescent="0.25">
      <c r="A787">
        <v>1872</v>
      </c>
      <c r="B787">
        <v>1251</v>
      </c>
      <c r="C787">
        <v>85</v>
      </c>
      <c r="D787" s="2">
        <f ca="1">DATE(YEAR(TODAY())-3,7,27)</f>
        <v>44404</v>
      </c>
      <c r="E787">
        <v>1</v>
      </c>
      <c r="F787" s="2">
        <f t="shared" ca="1" si="14"/>
        <v>44405</v>
      </c>
      <c r="G787" t="s">
        <v>783</v>
      </c>
      <c r="H787">
        <v>4</v>
      </c>
    </row>
    <row r="788" spans="1:8" x14ac:dyDescent="0.25">
      <c r="A788">
        <v>1804</v>
      </c>
      <c r="B788">
        <v>1338</v>
      </c>
      <c r="C788">
        <v>41</v>
      </c>
      <c r="D788" s="2">
        <f ca="1">DATE(YEAR(TODAY())-3,7,29)</f>
        <v>44406</v>
      </c>
      <c r="E788">
        <v>6</v>
      </c>
      <c r="F788" s="2">
        <f t="shared" ca="1" si="14"/>
        <v>44412</v>
      </c>
      <c r="G788" t="s">
        <v>784</v>
      </c>
      <c r="H788">
        <v>5</v>
      </c>
    </row>
    <row r="789" spans="1:8" x14ac:dyDescent="0.25">
      <c r="A789">
        <v>478</v>
      </c>
      <c r="B789">
        <v>1358</v>
      </c>
      <c r="C789">
        <v>19</v>
      </c>
      <c r="D789" s="2">
        <f ca="1">DATE(YEAR(TODAY())-3,8,1)</f>
        <v>44409</v>
      </c>
      <c r="E789">
        <v>4</v>
      </c>
      <c r="F789" s="2">
        <f t="shared" ca="1" si="14"/>
        <v>44413</v>
      </c>
      <c r="G789" t="s">
        <v>785</v>
      </c>
      <c r="H789">
        <v>1</v>
      </c>
    </row>
    <row r="790" spans="1:8" x14ac:dyDescent="0.25">
      <c r="A790">
        <v>98</v>
      </c>
      <c r="B790">
        <v>1262</v>
      </c>
      <c r="C790">
        <v>93</v>
      </c>
      <c r="D790" s="2">
        <f ca="1">DATE(YEAR(TODAY())-3,8,2)</f>
        <v>44410</v>
      </c>
      <c r="E790">
        <v>10</v>
      </c>
      <c r="F790" s="2">
        <f t="shared" ca="1" si="14"/>
        <v>44420</v>
      </c>
      <c r="G790" t="s">
        <v>786</v>
      </c>
      <c r="H790">
        <v>4</v>
      </c>
    </row>
    <row r="791" spans="1:8" x14ac:dyDescent="0.25">
      <c r="A791">
        <v>804</v>
      </c>
      <c r="B791">
        <v>1342</v>
      </c>
      <c r="C791">
        <v>5</v>
      </c>
      <c r="D791" s="2">
        <f ca="1">DATE(YEAR(TODAY())-3,8,2)</f>
        <v>44410</v>
      </c>
      <c r="E791">
        <v>2</v>
      </c>
      <c r="F791" s="2">
        <f t="shared" ca="1" si="14"/>
        <v>44412</v>
      </c>
      <c r="G791" t="s">
        <v>787</v>
      </c>
      <c r="H791">
        <v>2</v>
      </c>
    </row>
    <row r="792" spans="1:8" x14ac:dyDescent="0.25">
      <c r="A792">
        <v>1225</v>
      </c>
      <c r="B792">
        <v>1316</v>
      </c>
      <c r="C792">
        <v>2</v>
      </c>
      <c r="D792" s="2">
        <f ca="1">DATE(YEAR(TODAY())-3,8,2)</f>
        <v>44410</v>
      </c>
      <c r="E792">
        <v>8</v>
      </c>
      <c r="F792" s="2">
        <f t="shared" ca="1" si="14"/>
        <v>44418</v>
      </c>
      <c r="G792" t="s">
        <v>788</v>
      </c>
      <c r="H792">
        <v>4</v>
      </c>
    </row>
    <row r="793" spans="1:8" x14ac:dyDescent="0.25">
      <c r="A793">
        <v>1478</v>
      </c>
      <c r="B793">
        <v>1353</v>
      </c>
      <c r="C793">
        <v>88</v>
      </c>
      <c r="D793" s="2">
        <f ca="1">DATE(YEAR(TODAY())-3,8,3)</f>
        <v>44411</v>
      </c>
      <c r="E793">
        <v>4</v>
      </c>
      <c r="F793" s="2">
        <f t="shared" ca="1" si="14"/>
        <v>44415</v>
      </c>
      <c r="G793" t="s">
        <v>789</v>
      </c>
      <c r="H793">
        <v>1</v>
      </c>
    </row>
    <row r="794" spans="1:8" x14ac:dyDescent="0.25">
      <c r="A794">
        <v>1092</v>
      </c>
      <c r="B794">
        <v>1264</v>
      </c>
      <c r="C794">
        <v>43</v>
      </c>
      <c r="D794" s="2">
        <f ca="1">DATE(YEAR(TODAY())-3,8,4)</f>
        <v>44412</v>
      </c>
      <c r="E794">
        <v>3</v>
      </c>
      <c r="F794" s="2">
        <f t="shared" ca="1" si="14"/>
        <v>44415</v>
      </c>
      <c r="G794" t="s">
        <v>790</v>
      </c>
      <c r="H794">
        <v>1</v>
      </c>
    </row>
    <row r="795" spans="1:8" x14ac:dyDescent="0.25">
      <c r="A795">
        <v>1334</v>
      </c>
      <c r="B795">
        <v>1256</v>
      </c>
      <c r="C795">
        <v>39</v>
      </c>
      <c r="D795" s="2">
        <f ca="1">DATE(YEAR(TODAY())-3,8,4)</f>
        <v>44412</v>
      </c>
      <c r="E795">
        <v>2</v>
      </c>
      <c r="F795" s="2">
        <f t="shared" ca="1" si="14"/>
        <v>44414</v>
      </c>
      <c r="G795" t="s">
        <v>791</v>
      </c>
      <c r="H795">
        <v>4</v>
      </c>
    </row>
    <row r="796" spans="1:8" x14ac:dyDescent="0.25">
      <c r="A796">
        <v>293</v>
      </c>
      <c r="B796">
        <v>1330</v>
      </c>
      <c r="C796">
        <v>46</v>
      </c>
      <c r="D796" s="2">
        <f ca="1">DATE(YEAR(TODAY())-3,8,6)</f>
        <v>44414</v>
      </c>
      <c r="E796">
        <v>6</v>
      </c>
      <c r="F796" s="2">
        <f t="shared" ca="1" si="14"/>
        <v>44420</v>
      </c>
      <c r="G796" t="s">
        <v>792</v>
      </c>
      <c r="H796">
        <v>5</v>
      </c>
    </row>
    <row r="797" spans="1:8" x14ac:dyDescent="0.25">
      <c r="A797">
        <v>923</v>
      </c>
      <c r="B797">
        <v>1358</v>
      </c>
      <c r="C797">
        <v>40</v>
      </c>
      <c r="D797" s="2">
        <f ca="1">DATE(YEAR(TODAY())-3,8,7)</f>
        <v>44415</v>
      </c>
      <c r="E797">
        <v>10</v>
      </c>
      <c r="F797" s="2">
        <f t="shared" ca="1" si="14"/>
        <v>44425</v>
      </c>
      <c r="G797" t="s">
        <v>793</v>
      </c>
      <c r="H797">
        <v>5</v>
      </c>
    </row>
    <row r="798" spans="1:8" x14ac:dyDescent="0.25">
      <c r="A798">
        <v>368</v>
      </c>
      <c r="B798">
        <v>1237</v>
      </c>
      <c r="C798">
        <v>7</v>
      </c>
      <c r="D798" s="2">
        <f ca="1">DATE(YEAR(TODAY())-3,8,9)</f>
        <v>44417</v>
      </c>
      <c r="E798">
        <v>9</v>
      </c>
      <c r="F798" s="2">
        <f t="shared" ca="1" si="14"/>
        <v>44426</v>
      </c>
      <c r="G798" t="s">
        <v>794</v>
      </c>
      <c r="H798">
        <v>4</v>
      </c>
    </row>
    <row r="799" spans="1:8" x14ac:dyDescent="0.25">
      <c r="A799">
        <v>1170</v>
      </c>
      <c r="B799">
        <v>1351</v>
      </c>
      <c r="C799">
        <v>70</v>
      </c>
      <c r="D799" s="2">
        <f t="shared" ref="D799:D805" ca="1" si="15">DATE(YEAR(TODAY())-3,8,10)</f>
        <v>44418</v>
      </c>
      <c r="E799">
        <v>6</v>
      </c>
      <c r="F799" s="2">
        <f t="shared" ca="1" si="14"/>
        <v>44424</v>
      </c>
      <c r="G799" t="s">
        <v>795</v>
      </c>
      <c r="H799">
        <v>1</v>
      </c>
    </row>
    <row r="800" spans="1:8" x14ac:dyDescent="0.25">
      <c r="A800">
        <v>638</v>
      </c>
      <c r="B800">
        <v>1356</v>
      </c>
      <c r="C800">
        <v>40</v>
      </c>
      <c r="D800" s="2">
        <f t="shared" ca="1" si="15"/>
        <v>44418</v>
      </c>
      <c r="E800">
        <v>5</v>
      </c>
      <c r="F800" s="2">
        <f t="shared" ca="1" si="14"/>
        <v>44423</v>
      </c>
      <c r="G800" t="s">
        <v>12</v>
      </c>
      <c r="H800">
        <v>1</v>
      </c>
    </row>
    <row r="801" spans="1:8" x14ac:dyDescent="0.25">
      <c r="A801">
        <v>1645</v>
      </c>
      <c r="B801">
        <v>1242</v>
      </c>
      <c r="C801">
        <v>12</v>
      </c>
      <c r="D801" s="2">
        <f t="shared" ca="1" si="15"/>
        <v>44418</v>
      </c>
      <c r="E801">
        <v>9</v>
      </c>
      <c r="F801" s="2">
        <f t="shared" ca="1" si="14"/>
        <v>44427</v>
      </c>
      <c r="G801" t="s">
        <v>796</v>
      </c>
      <c r="H801">
        <v>2</v>
      </c>
    </row>
    <row r="802" spans="1:8" x14ac:dyDescent="0.25">
      <c r="A802">
        <v>528</v>
      </c>
      <c r="B802">
        <v>1237</v>
      </c>
      <c r="C802">
        <v>23</v>
      </c>
      <c r="D802" s="2">
        <f t="shared" ca="1" si="15"/>
        <v>44418</v>
      </c>
      <c r="E802">
        <v>3</v>
      </c>
      <c r="F802" s="2">
        <f t="shared" ca="1" si="14"/>
        <v>44421</v>
      </c>
      <c r="G802" t="s">
        <v>797</v>
      </c>
      <c r="H802">
        <v>4</v>
      </c>
    </row>
    <row r="803" spans="1:8" x14ac:dyDescent="0.25">
      <c r="A803">
        <v>1871</v>
      </c>
      <c r="B803">
        <v>1300</v>
      </c>
      <c r="C803">
        <v>2</v>
      </c>
      <c r="D803" s="2">
        <f t="shared" ca="1" si="15"/>
        <v>44418</v>
      </c>
      <c r="E803">
        <v>4</v>
      </c>
      <c r="F803" s="2">
        <f t="shared" ca="1" si="14"/>
        <v>44422</v>
      </c>
      <c r="G803" t="s">
        <v>798</v>
      </c>
      <c r="H803">
        <v>2</v>
      </c>
    </row>
    <row r="804" spans="1:8" x14ac:dyDescent="0.25">
      <c r="A804">
        <v>1742</v>
      </c>
      <c r="B804">
        <v>1310</v>
      </c>
      <c r="C804">
        <v>12</v>
      </c>
      <c r="D804" s="2">
        <f t="shared" ca="1" si="15"/>
        <v>44418</v>
      </c>
      <c r="E804">
        <v>6</v>
      </c>
      <c r="F804" s="2">
        <f t="shared" ca="1" si="14"/>
        <v>44424</v>
      </c>
      <c r="G804" t="s">
        <v>799</v>
      </c>
      <c r="H804">
        <v>2</v>
      </c>
    </row>
    <row r="805" spans="1:8" x14ac:dyDescent="0.25">
      <c r="A805">
        <v>962</v>
      </c>
      <c r="B805">
        <v>1253</v>
      </c>
      <c r="C805">
        <v>63</v>
      </c>
      <c r="D805" s="2">
        <f t="shared" ca="1" si="15"/>
        <v>44418</v>
      </c>
      <c r="E805">
        <v>5</v>
      </c>
      <c r="F805" s="2">
        <f t="shared" ca="1" si="14"/>
        <v>44423</v>
      </c>
      <c r="G805" t="s">
        <v>800</v>
      </c>
      <c r="H805">
        <v>1</v>
      </c>
    </row>
    <row r="806" spans="1:8" x14ac:dyDescent="0.25">
      <c r="A806">
        <v>820</v>
      </c>
      <c r="B806">
        <v>1348</v>
      </c>
      <c r="C806">
        <v>38</v>
      </c>
      <c r="D806" s="2">
        <f ca="1">DATE(YEAR(TODAY())-3,8,12)</f>
        <v>44420</v>
      </c>
      <c r="E806">
        <v>9</v>
      </c>
      <c r="F806" s="2">
        <f t="shared" ca="1" si="14"/>
        <v>44429</v>
      </c>
      <c r="G806" t="s">
        <v>801</v>
      </c>
      <c r="H806">
        <v>5</v>
      </c>
    </row>
    <row r="807" spans="1:8" x14ac:dyDescent="0.25">
      <c r="A807">
        <v>1126</v>
      </c>
      <c r="B807">
        <v>1360</v>
      </c>
      <c r="C807">
        <v>77</v>
      </c>
      <c r="D807" s="2">
        <f ca="1">DATE(YEAR(TODAY())-3,8,13)</f>
        <v>44421</v>
      </c>
      <c r="E807">
        <v>1</v>
      </c>
      <c r="F807" s="2">
        <f t="shared" ca="1" si="14"/>
        <v>44422</v>
      </c>
      <c r="G807" t="s">
        <v>802</v>
      </c>
      <c r="H807">
        <v>1</v>
      </c>
    </row>
    <row r="808" spans="1:8" x14ac:dyDescent="0.25">
      <c r="A808">
        <v>1520</v>
      </c>
      <c r="B808">
        <v>1243</v>
      </c>
      <c r="C808">
        <v>43</v>
      </c>
      <c r="D808" s="2">
        <f ca="1">DATE(YEAR(TODAY())-3,8,14)</f>
        <v>44422</v>
      </c>
      <c r="E808">
        <v>9</v>
      </c>
      <c r="F808" s="2">
        <f t="shared" ca="1" si="14"/>
        <v>44431</v>
      </c>
      <c r="G808" t="s">
        <v>803</v>
      </c>
      <c r="H808">
        <v>5</v>
      </c>
    </row>
    <row r="809" spans="1:8" x14ac:dyDescent="0.25">
      <c r="A809">
        <v>1471</v>
      </c>
      <c r="B809">
        <v>1379</v>
      </c>
      <c r="C809">
        <v>96</v>
      </c>
      <c r="D809" s="2">
        <f ca="1">DATE(YEAR(TODAY())-3,8,17)</f>
        <v>44425</v>
      </c>
      <c r="E809">
        <v>2</v>
      </c>
      <c r="F809" s="2">
        <f t="shared" ca="1" si="14"/>
        <v>44427</v>
      </c>
      <c r="G809" t="s">
        <v>804</v>
      </c>
      <c r="H809">
        <v>5</v>
      </c>
    </row>
    <row r="810" spans="1:8" x14ac:dyDescent="0.25">
      <c r="A810">
        <v>934</v>
      </c>
      <c r="B810">
        <v>1327</v>
      </c>
      <c r="C810">
        <v>30</v>
      </c>
      <c r="D810" s="2">
        <f ca="1">DATE(YEAR(TODAY())-3,8,18)</f>
        <v>44426</v>
      </c>
      <c r="E810">
        <v>8</v>
      </c>
      <c r="F810" s="2">
        <f t="shared" ca="1" si="14"/>
        <v>44434</v>
      </c>
      <c r="G810" t="s">
        <v>805</v>
      </c>
      <c r="H810">
        <v>1</v>
      </c>
    </row>
    <row r="811" spans="1:8" x14ac:dyDescent="0.25">
      <c r="A811">
        <v>1363</v>
      </c>
      <c r="B811">
        <v>1370</v>
      </c>
      <c r="C811">
        <v>34</v>
      </c>
      <c r="D811" s="2">
        <f ca="1">DATE(YEAR(TODAY())-3,8,19)</f>
        <v>44427</v>
      </c>
      <c r="E811">
        <v>1</v>
      </c>
      <c r="F811" s="2">
        <f t="shared" ca="1" si="14"/>
        <v>44428</v>
      </c>
      <c r="G811" t="s">
        <v>806</v>
      </c>
      <c r="H811">
        <v>4</v>
      </c>
    </row>
    <row r="812" spans="1:8" x14ac:dyDescent="0.25">
      <c r="A812">
        <v>306</v>
      </c>
      <c r="B812">
        <v>1279</v>
      </c>
      <c r="C812">
        <v>37</v>
      </c>
      <c r="D812" s="2">
        <f ca="1">DATE(YEAR(TODAY())-3,8,20)</f>
        <v>44428</v>
      </c>
      <c r="E812">
        <v>5</v>
      </c>
      <c r="F812" s="2">
        <f t="shared" ca="1" si="14"/>
        <v>44433</v>
      </c>
      <c r="G812" t="s">
        <v>807</v>
      </c>
      <c r="H812">
        <v>4</v>
      </c>
    </row>
    <row r="813" spans="1:8" x14ac:dyDescent="0.25">
      <c r="A813">
        <v>67</v>
      </c>
      <c r="B813">
        <v>1349</v>
      </c>
      <c r="C813">
        <v>59</v>
      </c>
      <c r="D813" s="2">
        <f ca="1">DATE(YEAR(TODAY())-3,8,23)</f>
        <v>44431</v>
      </c>
      <c r="E813">
        <v>1</v>
      </c>
      <c r="F813" s="2">
        <f t="shared" ca="1" si="14"/>
        <v>44432</v>
      </c>
      <c r="G813" t="s">
        <v>808</v>
      </c>
      <c r="H813">
        <v>4</v>
      </c>
    </row>
    <row r="814" spans="1:8" x14ac:dyDescent="0.25">
      <c r="A814">
        <v>1525</v>
      </c>
      <c r="B814">
        <v>1344</v>
      </c>
      <c r="C814">
        <v>16</v>
      </c>
      <c r="D814" s="2">
        <f ca="1">DATE(YEAR(TODAY())-3,8,23)</f>
        <v>44431</v>
      </c>
      <c r="E814">
        <v>9</v>
      </c>
      <c r="F814" s="2">
        <f t="shared" ca="1" si="14"/>
        <v>44440</v>
      </c>
      <c r="G814" t="s">
        <v>809</v>
      </c>
      <c r="H814">
        <v>4</v>
      </c>
    </row>
    <row r="815" spans="1:8" x14ac:dyDescent="0.25">
      <c r="A815">
        <v>1954</v>
      </c>
      <c r="B815">
        <v>1343</v>
      </c>
      <c r="C815">
        <v>35</v>
      </c>
      <c r="D815" s="2">
        <f ca="1">DATE(YEAR(TODAY())-3,8,24)</f>
        <v>44432</v>
      </c>
      <c r="E815">
        <v>5</v>
      </c>
      <c r="F815" s="2">
        <f t="shared" ca="1" si="14"/>
        <v>44437</v>
      </c>
      <c r="G815" t="s">
        <v>810</v>
      </c>
      <c r="H815">
        <v>2</v>
      </c>
    </row>
    <row r="816" spans="1:8" x14ac:dyDescent="0.25">
      <c r="A816">
        <v>539</v>
      </c>
      <c r="B816">
        <v>1357</v>
      </c>
      <c r="C816">
        <v>23</v>
      </c>
      <c r="D816" s="2">
        <f ca="1">DATE(YEAR(TODAY())-3,8,25)</f>
        <v>44433</v>
      </c>
      <c r="E816">
        <v>5</v>
      </c>
      <c r="F816" s="2">
        <f t="shared" ca="1" si="14"/>
        <v>44438</v>
      </c>
      <c r="G816" t="s">
        <v>811</v>
      </c>
      <c r="H816">
        <v>5</v>
      </c>
    </row>
    <row r="817" spans="1:8" x14ac:dyDescent="0.25">
      <c r="A817">
        <v>1399</v>
      </c>
      <c r="B817">
        <v>1366</v>
      </c>
      <c r="C817">
        <v>23</v>
      </c>
      <c r="D817" s="2">
        <f ca="1">DATE(YEAR(TODAY())-3,8,25)</f>
        <v>44433</v>
      </c>
      <c r="E817">
        <v>6</v>
      </c>
      <c r="F817" s="2">
        <f t="shared" ca="1" si="14"/>
        <v>44439</v>
      </c>
      <c r="G817" t="s">
        <v>812</v>
      </c>
      <c r="H817">
        <v>2</v>
      </c>
    </row>
    <row r="818" spans="1:8" x14ac:dyDescent="0.25">
      <c r="A818">
        <v>278</v>
      </c>
      <c r="B818">
        <v>1377</v>
      </c>
      <c r="C818">
        <v>6</v>
      </c>
      <c r="D818" s="2">
        <f ca="1">DATE(YEAR(TODAY())-3,8,26)</f>
        <v>44434</v>
      </c>
      <c r="E818">
        <v>5</v>
      </c>
      <c r="F818" s="2">
        <f t="shared" ca="1" si="14"/>
        <v>44439</v>
      </c>
      <c r="G818" t="s">
        <v>813</v>
      </c>
      <c r="H818">
        <v>2</v>
      </c>
    </row>
    <row r="819" spans="1:8" x14ac:dyDescent="0.25">
      <c r="A819">
        <v>44</v>
      </c>
      <c r="B819">
        <v>1323</v>
      </c>
      <c r="C819">
        <v>14</v>
      </c>
      <c r="D819" s="2">
        <f ca="1">DATE(YEAR(TODAY())-3,8,26)</f>
        <v>44434</v>
      </c>
      <c r="E819">
        <v>9</v>
      </c>
      <c r="F819" s="2">
        <f t="shared" ca="1" si="14"/>
        <v>44443</v>
      </c>
      <c r="G819" t="s">
        <v>814</v>
      </c>
      <c r="H819">
        <v>5</v>
      </c>
    </row>
    <row r="820" spans="1:8" x14ac:dyDescent="0.25">
      <c r="A820">
        <v>877</v>
      </c>
      <c r="B820">
        <v>1324</v>
      </c>
      <c r="C820">
        <v>87</v>
      </c>
      <c r="D820" s="2">
        <f ca="1">DATE(YEAR(TODAY())-3,8,27)</f>
        <v>44435</v>
      </c>
      <c r="E820">
        <v>10</v>
      </c>
      <c r="F820" s="2">
        <f t="shared" ca="1" si="14"/>
        <v>44445</v>
      </c>
      <c r="G820" t="s">
        <v>815</v>
      </c>
      <c r="H820">
        <v>1</v>
      </c>
    </row>
    <row r="821" spans="1:8" x14ac:dyDescent="0.25">
      <c r="A821">
        <v>69</v>
      </c>
      <c r="B821">
        <v>1337</v>
      </c>
      <c r="C821">
        <v>80</v>
      </c>
      <c r="D821" s="2">
        <f ca="1">DATE(YEAR(TODAY())-3,8,27)</f>
        <v>44435</v>
      </c>
      <c r="E821">
        <v>4</v>
      </c>
      <c r="F821" s="2">
        <f t="shared" ca="1" si="14"/>
        <v>44439</v>
      </c>
      <c r="G821" t="s">
        <v>816</v>
      </c>
      <c r="H821">
        <v>1</v>
      </c>
    </row>
    <row r="822" spans="1:8" x14ac:dyDescent="0.25">
      <c r="A822">
        <v>928</v>
      </c>
      <c r="B822">
        <v>1250</v>
      </c>
      <c r="C822">
        <v>74</v>
      </c>
      <c r="D822" s="2">
        <f ca="1">DATE(YEAR(TODAY())-3,8,27)</f>
        <v>44435</v>
      </c>
      <c r="E822">
        <v>8</v>
      </c>
      <c r="F822" s="2">
        <f t="shared" ca="1" si="14"/>
        <v>44443</v>
      </c>
      <c r="G822" t="s">
        <v>817</v>
      </c>
      <c r="H822">
        <v>5</v>
      </c>
    </row>
    <row r="823" spans="1:8" x14ac:dyDescent="0.25">
      <c r="A823">
        <v>1856</v>
      </c>
      <c r="B823">
        <v>1267</v>
      </c>
      <c r="C823">
        <v>18</v>
      </c>
      <c r="D823" s="2">
        <f ca="1">DATE(YEAR(TODAY())-3,8,29)</f>
        <v>44437</v>
      </c>
      <c r="E823">
        <v>7</v>
      </c>
      <c r="F823" s="2">
        <f t="shared" ca="1" si="14"/>
        <v>44444</v>
      </c>
      <c r="G823" t="s">
        <v>818</v>
      </c>
      <c r="H823">
        <v>4</v>
      </c>
    </row>
    <row r="824" spans="1:8" x14ac:dyDescent="0.25">
      <c r="A824">
        <v>842</v>
      </c>
      <c r="B824">
        <v>1288</v>
      </c>
      <c r="C824">
        <v>19</v>
      </c>
      <c r="D824" s="2">
        <f ca="1">DATE(YEAR(TODAY())-3,8,29)</f>
        <v>44437</v>
      </c>
      <c r="E824">
        <v>10</v>
      </c>
      <c r="F824" s="2">
        <f t="shared" ca="1" si="14"/>
        <v>44447</v>
      </c>
      <c r="G824" t="s">
        <v>819</v>
      </c>
      <c r="H824">
        <v>1</v>
      </c>
    </row>
    <row r="825" spans="1:8" x14ac:dyDescent="0.25">
      <c r="A825">
        <v>879</v>
      </c>
      <c r="B825">
        <v>1387</v>
      </c>
      <c r="C825">
        <v>43</v>
      </c>
      <c r="D825" s="2">
        <f ca="1">DATE(YEAR(TODAY())-3,8,30)</f>
        <v>44438</v>
      </c>
      <c r="E825">
        <v>8</v>
      </c>
      <c r="F825" s="2">
        <f t="shared" ca="1" si="14"/>
        <v>44446</v>
      </c>
      <c r="G825" t="s">
        <v>820</v>
      </c>
      <c r="H825">
        <v>5</v>
      </c>
    </row>
    <row r="826" spans="1:8" x14ac:dyDescent="0.25">
      <c r="A826">
        <v>667</v>
      </c>
      <c r="B826">
        <v>1245</v>
      </c>
      <c r="C826">
        <v>45</v>
      </c>
      <c r="D826" s="2">
        <f ca="1">DATE(YEAR(TODAY())-3,8,31)</f>
        <v>44439</v>
      </c>
      <c r="E826">
        <v>8</v>
      </c>
      <c r="F826" s="2">
        <f t="shared" ca="1" si="14"/>
        <v>44447</v>
      </c>
      <c r="G826" t="s">
        <v>821</v>
      </c>
      <c r="H826">
        <v>5</v>
      </c>
    </row>
    <row r="827" spans="1:8" x14ac:dyDescent="0.25">
      <c r="A827">
        <v>708</v>
      </c>
      <c r="B827">
        <v>1257</v>
      </c>
      <c r="C827">
        <v>79</v>
      </c>
      <c r="D827" s="2">
        <f ca="1">DATE(YEAR(TODAY())-3,9,1)</f>
        <v>44440</v>
      </c>
      <c r="E827">
        <v>9</v>
      </c>
      <c r="F827" s="2">
        <f t="shared" ca="1" si="14"/>
        <v>44449</v>
      </c>
      <c r="G827" t="s">
        <v>822</v>
      </c>
      <c r="H827">
        <v>5</v>
      </c>
    </row>
    <row r="828" spans="1:8" x14ac:dyDescent="0.25">
      <c r="A828">
        <v>157</v>
      </c>
      <c r="B828">
        <v>1289</v>
      </c>
      <c r="C828">
        <v>91</v>
      </c>
      <c r="D828" s="2">
        <f ca="1">DATE(YEAR(TODAY())-3,9,2)</f>
        <v>44441</v>
      </c>
      <c r="E828">
        <v>5</v>
      </c>
      <c r="F828" s="2">
        <f t="shared" ca="1" si="14"/>
        <v>44446</v>
      </c>
      <c r="G828" t="s">
        <v>823</v>
      </c>
      <c r="H828">
        <v>1</v>
      </c>
    </row>
    <row r="829" spans="1:8" x14ac:dyDescent="0.25">
      <c r="A829">
        <v>1784</v>
      </c>
      <c r="B829">
        <v>1345</v>
      </c>
      <c r="C829">
        <v>48</v>
      </c>
      <c r="D829" s="2">
        <f ca="1">DATE(YEAR(TODAY())-3,9,2)</f>
        <v>44441</v>
      </c>
      <c r="E829">
        <v>1</v>
      </c>
      <c r="F829" s="2">
        <f t="shared" ca="1" si="14"/>
        <v>44442</v>
      </c>
      <c r="G829" t="s">
        <v>824</v>
      </c>
      <c r="H829">
        <v>4</v>
      </c>
    </row>
    <row r="830" spans="1:8" x14ac:dyDescent="0.25">
      <c r="A830">
        <v>1984</v>
      </c>
      <c r="B830">
        <v>1350</v>
      </c>
      <c r="C830">
        <v>52</v>
      </c>
      <c r="D830" s="2">
        <f ca="1">DATE(YEAR(TODAY())-3,9,2)</f>
        <v>44441</v>
      </c>
      <c r="E830">
        <v>6</v>
      </c>
      <c r="F830" s="2">
        <f t="shared" ca="1" si="14"/>
        <v>44447</v>
      </c>
      <c r="G830" t="s">
        <v>825</v>
      </c>
      <c r="H830">
        <v>1</v>
      </c>
    </row>
    <row r="831" spans="1:8" x14ac:dyDescent="0.25">
      <c r="A831">
        <v>1596</v>
      </c>
      <c r="B831">
        <v>1388</v>
      </c>
      <c r="C831">
        <v>50</v>
      </c>
      <c r="D831" s="2">
        <f ca="1">DATE(YEAR(TODAY())-3,9,4)</f>
        <v>44443</v>
      </c>
      <c r="E831">
        <v>9</v>
      </c>
      <c r="F831" s="2">
        <f t="shared" ca="1" si="14"/>
        <v>44452</v>
      </c>
      <c r="G831" t="s">
        <v>826</v>
      </c>
      <c r="H831">
        <v>1</v>
      </c>
    </row>
    <row r="832" spans="1:8" x14ac:dyDescent="0.25">
      <c r="A832">
        <v>6</v>
      </c>
      <c r="B832">
        <v>1376</v>
      </c>
      <c r="C832">
        <v>97</v>
      </c>
      <c r="D832" s="2">
        <f ca="1">DATE(YEAR(TODAY())-3,9,4)</f>
        <v>44443</v>
      </c>
      <c r="E832">
        <v>1</v>
      </c>
      <c r="F832" s="2">
        <f t="shared" ca="1" si="14"/>
        <v>44444</v>
      </c>
      <c r="G832" t="s">
        <v>688</v>
      </c>
      <c r="H832">
        <v>4</v>
      </c>
    </row>
    <row r="833" spans="1:8" x14ac:dyDescent="0.25">
      <c r="A833">
        <v>200</v>
      </c>
      <c r="B833">
        <v>1349</v>
      </c>
      <c r="C833">
        <v>10</v>
      </c>
      <c r="D833" s="2">
        <f ca="1">DATE(YEAR(TODAY())-3,9,4)</f>
        <v>44443</v>
      </c>
      <c r="E833">
        <v>6</v>
      </c>
      <c r="F833" s="2">
        <f t="shared" ca="1" si="14"/>
        <v>44449</v>
      </c>
      <c r="G833" t="s">
        <v>827</v>
      </c>
      <c r="H833">
        <v>4</v>
      </c>
    </row>
    <row r="834" spans="1:8" x14ac:dyDescent="0.25">
      <c r="A834">
        <v>1394</v>
      </c>
      <c r="B834">
        <v>1383</v>
      </c>
      <c r="C834">
        <v>3</v>
      </c>
      <c r="D834" s="2">
        <f ca="1">DATE(YEAR(TODAY())-3,9,5)</f>
        <v>44444</v>
      </c>
      <c r="E834">
        <v>2</v>
      </c>
      <c r="F834" s="2">
        <f t="shared" ca="1" si="14"/>
        <v>44446</v>
      </c>
      <c r="G834" t="s">
        <v>828</v>
      </c>
      <c r="H834">
        <v>4</v>
      </c>
    </row>
    <row r="835" spans="1:8" x14ac:dyDescent="0.25">
      <c r="A835">
        <v>1269</v>
      </c>
      <c r="B835">
        <v>1373</v>
      </c>
      <c r="C835">
        <v>20</v>
      </c>
      <c r="D835" s="2">
        <f ca="1">DATE(YEAR(TODAY())-3,9,5)</f>
        <v>44444</v>
      </c>
      <c r="E835">
        <v>9</v>
      </c>
      <c r="F835" s="2">
        <f t="shared" ca="1" si="14"/>
        <v>44453</v>
      </c>
      <c r="G835" t="s">
        <v>829</v>
      </c>
      <c r="H835">
        <v>4</v>
      </c>
    </row>
    <row r="836" spans="1:8" x14ac:dyDescent="0.25">
      <c r="A836">
        <v>618</v>
      </c>
      <c r="B836">
        <v>1276</v>
      </c>
      <c r="C836">
        <v>58</v>
      </c>
      <c r="D836" s="2">
        <f ca="1">DATE(YEAR(TODAY())-3,9,5)</f>
        <v>44444</v>
      </c>
      <c r="E836">
        <v>7</v>
      </c>
      <c r="F836" s="2">
        <f t="shared" ref="F836:F899" ca="1" si="16">D836+E836</f>
        <v>44451</v>
      </c>
      <c r="G836" t="s">
        <v>830</v>
      </c>
      <c r="H836">
        <v>5</v>
      </c>
    </row>
    <row r="837" spans="1:8" x14ac:dyDescent="0.25">
      <c r="A837">
        <v>1576</v>
      </c>
      <c r="B837">
        <v>1276</v>
      </c>
      <c r="C837">
        <v>18</v>
      </c>
      <c r="D837" s="2">
        <f ca="1">DATE(YEAR(TODAY())-3,9,7)</f>
        <v>44446</v>
      </c>
      <c r="E837">
        <v>3</v>
      </c>
      <c r="F837" s="2">
        <f t="shared" ca="1" si="16"/>
        <v>44449</v>
      </c>
      <c r="G837" t="s">
        <v>831</v>
      </c>
      <c r="H837">
        <v>1</v>
      </c>
    </row>
    <row r="838" spans="1:8" x14ac:dyDescent="0.25">
      <c r="A838">
        <v>347</v>
      </c>
      <c r="B838">
        <v>1292</v>
      </c>
      <c r="C838">
        <v>35</v>
      </c>
      <c r="D838" s="2">
        <f ca="1">DATE(YEAR(TODAY())-3,9,8)</f>
        <v>44447</v>
      </c>
      <c r="E838">
        <v>4</v>
      </c>
      <c r="F838" s="2">
        <f t="shared" ca="1" si="16"/>
        <v>44451</v>
      </c>
      <c r="G838" t="s">
        <v>832</v>
      </c>
      <c r="H838">
        <v>4</v>
      </c>
    </row>
    <row r="839" spans="1:8" x14ac:dyDescent="0.25">
      <c r="A839">
        <v>1986</v>
      </c>
      <c r="B839">
        <v>1308</v>
      </c>
      <c r="C839">
        <v>66</v>
      </c>
      <c r="D839" s="2">
        <f ca="1">DATE(YEAR(TODAY())-3,9,10)</f>
        <v>44449</v>
      </c>
      <c r="E839">
        <v>9</v>
      </c>
      <c r="F839" s="2">
        <f t="shared" ca="1" si="16"/>
        <v>44458</v>
      </c>
      <c r="G839" t="s">
        <v>833</v>
      </c>
      <c r="H839">
        <v>2</v>
      </c>
    </row>
    <row r="840" spans="1:8" x14ac:dyDescent="0.25">
      <c r="A840">
        <v>1687</v>
      </c>
      <c r="B840">
        <v>1296</v>
      </c>
      <c r="C840">
        <v>50</v>
      </c>
      <c r="D840" s="2">
        <f ca="1">DATE(YEAR(TODAY())-3,9,11)</f>
        <v>44450</v>
      </c>
      <c r="E840">
        <v>5</v>
      </c>
      <c r="F840" s="2">
        <f t="shared" ca="1" si="16"/>
        <v>44455</v>
      </c>
      <c r="G840" t="s">
        <v>834</v>
      </c>
      <c r="H840">
        <v>1</v>
      </c>
    </row>
    <row r="841" spans="1:8" x14ac:dyDescent="0.25">
      <c r="A841">
        <v>1487</v>
      </c>
      <c r="B841">
        <v>1336</v>
      </c>
      <c r="C841">
        <v>80</v>
      </c>
      <c r="D841" s="2">
        <f ca="1">DATE(YEAR(TODAY())-3,9,11)</f>
        <v>44450</v>
      </c>
      <c r="E841">
        <v>4</v>
      </c>
      <c r="F841" s="2">
        <f t="shared" ca="1" si="16"/>
        <v>44454</v>
      </c>
      <c r="G841" t="s">
        <v>835</v>
      </c>
      <c r="H841">
        <v>5</v>
      </c>
    </row>
    <row r="842" spans="1:8" x14ac:dyDescent="0.25">
      <c r="A842">
        <v>1796</v>
      </c>
      <c r="B842">
        <v>1296</v>
      </c>
      <c r="C842">
        <v>93</v>
      </c>
      <c r="D842" s="2">
        <f ca="1">DATE(YEAR(TODAY())-3,9,12)</f>
        <v>44451</v>
      </c>
      <c r="E842">
        <v>5</v>
      </c>
      <c r="F842" s="2">
        <f t="shared" ca="1" si="16"/>
        <v>44456</v>
      </c>
      <c r="G842" t="s">
        <v>836</v>
      </c>
      <c r="H842">
        <v>1</v>
      </c>
    </row>
    <row r="843" spans="1:8" x14ac:dyDescent="0.25">
      <c r="A843">
        <v>1212</v>
      </c>
      <c r="B843">
        <v>1291</v>
      </c>
      <c r="C843">
        <v>50</v>
      </c>
      <c r="D843" s="2">
        <f ca="1">DATE(YEAR(TODAY())-3,9,13)</f>
        <v>44452</v>
      </c>
      <c r="E843">
        <v>3</v>
      </c>
      <c r="F843" s="2">
        <f t="shared" ca="1" si="16"/>
        <v>44455</v>
      </c>
      <c r="G843" t="s">
        <v>837</v>
      </c>
      <c r="H843">
        <v>2</v>
      </c>
    </row>
    <row r="844" spans="1:8" x14ac:dyDescent="0.25">
      <c r="A844">
        <v>68</v>
      </c>
      <c r="B844">
        <v>1248</v>
      </c>
      <c r="C844">
        <v>36</v>
      </c>
      <c r="D844" s="2">
        <f ca="1">DATE(YEAR(TODAY())-3,9,13)</f>
        <v>44452</v>
      </c>
      <c r="E844">
        <v>4</v>
      </c>
      <c r="F844" s="2">
        <f t="shared" ca="1" si="16"/>
        <v>44456</v>
      </c>
      <c r="G844" t="s">
        <v>838</v>
      </c>
      <c r="H844">
        <v>1</v>
      </c>
    </row>
    <row r="845" spans="1:8" x14ac:dyDescent="0.25">
      <c r="A845">
        <v>1840</v>
      </c>
      <c r="B845">
        <v>1320</v>
      </c>
      <c r="C845">
        <v>98</v>
      </c>
      <c r="D845" s="2">
        <f ca="1">DATE(YEAR(TODAY())-3,9,14)</f>
        <v>44453</v>
      </c>
      <c r="E845">
        <v>8</v>
      </c>
      <c r="F845" s="2">
        <f t="shared" ca="1" si="16"/>
        <v>44461</v>
      </c>
      <c r="G845" t="s">
        <v>839</v>
      </c>
      <c r="H845">
        <v>2</v>
      </c>
    </row>
    <row r="846" spans="1:8" x14ac:dyDescent="0.25">
      <c r="A846">
        <v>1013</v>
      </c>
      <c r="B846">
        <v>1346</v>
      </c>
      <c r="C846">
        <v>99</v>
      </c>
      <c r="D846" s="2">
        <f ca="1">DATE(YEAR(TODAY())-3,9,14)</f>
        <v>44453</v>
      </c>
      <c r="E846">
        <v>7</v>
      </c>
      <c r="F846" s="2">
        <f t="shared" ca="1" si="16"/>
        <v>44460</v>
      </c>
      <c r="G846" t="s">
        <v>840</v>
      </c>
      <c r="H846">
        <v>5</v>
      </c>
    </row>
    <row r="847" spans="1:8" x14ac:dyDescent="0.25">
      <c r="A847">
        <v>1011</v>
      </c>
      <c r="B847">
        <v>1332</v>
      </c>
      <c r="C847">
        <v>6</v>
      </c>
      <c r="D847" s="2">
        <f ca="1">DATE(YEAR(TODAY())-3,9,14)</f>
        <v>44453</v>
      </c>
      <c r="E847">
        <v>9</v>
      </c>
      <c r="F847" s="2">
        <f t="shared" ca="1" si="16"/>
        <v>44462</v>
      </c>
      <c r="G847" t="s">
        <v>841</v>
      </c>
      <c r="H847">
        <v>4</v>
      </c>
    </row>
    <row r="848" spans="1:8" x14ac:dyDescent="0.25">
      <c r="A848">
        <v>1985</v>
      </c>
      <c r="B848">
        <v>1360</v>
      </c>
      <c r="C848">
        <v>11</v>
      </c>
      <c r="D848" s="2">
        <f ca="1">DATE(YEAR(TODAY())-3,9,16)</f>
        <v>44455</v>
      </c>
      <c r="E848">
        <v>1</v>
      </c>
      <c r="F848" s="2">
        <f t="shared" ca="1" si="16"/>
        <v>44456</v>
      </c>
      <c r="G848" t="s">
        <v>842</v>
      </c>
      <c r="H848">
        <v>1</v>
      </c>
    </row>
    <row r="849" spans="1:8" x14ac:dyDescent="0.25">
      <c r="A849">
        <v>1055</v>
      </c>
      <c r="B849">
        <v>1351</v>
      </c>
      <c r="C849">
        <v>67</v>
      </c>
      <c r="D849" s="2">
        <f ca="1">DATE(YEAR(TODAY())-3,9,16)</f>
        <v>44455</v>
      </c>
      <c r="E849">
        <v>3</v>
      </c>
      <c r="F849" s="2">
        <f t="shared" ca="1" si="16"/>
        <v>44458</v>
      </c>
      <c r="G849" t="s">
        <v>843</v>
      </c>
      <c r="H849">
        <v>1</v>
      </c>
    </row>
    <row r="850" spans="1:8" x14ac:dyDescent="0.25">
      <c r="A850">
        <v>620</v>
      </c>
      <c r="B850">
        <v>1258</v>
      </c>
      <c r="C850">
        <v>14</v>
      </c>
      <c r="D850" s="2">
        <f ca="1">DATE(YEAR(TODAY())-3,9,16)</f>
        <v>44455</v>
      </c>
      <c r="E850">
        <v>9</v>
      </c>
      <c r="F850" s="2">
        <f t="shared" ca="1" si="16"/>
        <v>44464</v>
      </c>
      <c r="G850" t="s">
        <v>844</v>
      </c>
      <c r="H850">
        <v>1</v>
      </c>
    </row>
    <row r="851" spans="1:8" x14ac:dyDescent="0.25">
      <c r="A851">
        <v>1237</v>
      </c>
      <c r="B851">
        <v>1278</v>
      </c>
      <c r="C851">
        <v>95</v>
      </c>
      <c r="D851" s="2">
        <f ca="1">DATE(YEAR(TODAY())-3,9,19)</f>
        <v>44458</v>
      </c>
      <c r="E851">
        <v>3</v>
      </c>
      <c r="F851" s="2">
        <f t="shared" ca="1" si="16"/>
        <v>44461</v>
      </c>
      <c r="G851" t="s">
        <v>845</v>
      </c>
      <c r="H851">
        <v>1</v>
      </c>
    </row>
    <row r="852" spans="1:8" x14ac:dyDescent="0.25">
      <c r="A852">
        <v>947</v>
      </c>
      <c r="B852">
        <v>1337</v>
      </c>
      <c r="C852">
        <v>76</v>
      </c>
      <c r="D852" s="2">
        <f ca="1">DATE(YEAR(TODAY())-3,9,19)</f>
        <v>44458</v>
      </c>
      <c r="E852">
        <v>6</v>
      </c>
      <c r="F852" s="2">
        <f t="shared" ca="1" si="16"/>
        <v>44464</v>
      </c>
      <c r="G852" t="s">
        <v>846</v>
      </c>
      <c r="H852">
        <v>1</v>
      </c>
    </row>
    <row r="853" spans="1:8" x14ac:dyDescent="0.25">
      <c r="A853">
        <v>1313</v>
      </c>
      <c r="B853">
        <v>1387</v>
      </c>
      <c r="C853">
        <v>51</v>
      </c>
      <c r="D853" s="2">
        <f ca="1">DATE(YEAR(TODAY())-3,9,22)</f>
        <v>44461</v>
      </c>
      <c r="E853">
        <v>9</v>
      </c>
      <c r="F853" s="2">
        <f t="shared" ca="1" si="16"/>
        <v>44470</v>
      </c>
      <c r="G853" t="s">
        <v>847</v>
      </c>
      <c r="H853">
        <v>5</v>
      </c>
    </row>
    <row r="854" spans="1:8" x14ac:dyDescent="0.25">
      <c r="A854">
        <v>394</v>
      </c>
      <c r="B854">
        <v>1356</v>
      </c>
      <c r="C854">
        <v>83</v>
      </c>
      <c r="D854" s="2">
        <f ca="1">DATE(YEAR(TODAY())-3,9,23)</f>
        <v>44462</v>
      </c>
      <c r="E854">
        <v>9</v>
      </c>
      <c r="F854" s="2">
        <f t="shared" ca="1" si="16"/>
        <v>44471</v>
      </c>
      <c r="G854" t="s">
        <v>848</v>
      </c>
      <c r="H854">
        <v>5</v>
      </c>
    </row>
    <row r="855" spans="1:8" x14ac:dyDescent="0.25">
      <c r="A855">
        <v>707</v>
      </c>
      <c r="B855">
        <v>1383</v>
      </c>
      <c r="C855">
        <v>60</v>
      </c>
      <c r="D855" s="2">
        <f ca="1">DATE(YEAR(TODAY())-3,9,23)</f>
        <v>44462</v>
      </c>
      <c r="E855">
        <v>1</v>
      </c>
      <c r="F855" s="2">
        <f t="shared" ca="1" si="16"/>
        <v>44463</v>
      </c>
      <c r="G855" t="s">
        <v>849</v>
      </c>
      <c r="H855">
        <v>1</v>
      </c>
    </row>
    <row r="856" spans="1:8" x14ac:dyDescent="0.25">
      <c r="A856">
        <v>811</v>
      </c>
      <c r="B856">
        <v>1312</v>
      </c>
      <c r="C856">
        <v>92</v>
      </c>
      <c r="D856" s="2">
        <f ca="1">DATE(YEAR(TODAY())-3,9,24)</f>
        <v>44463</v>
      </c>
      <c r="E856">
        <v>9</v>
      </c>
      <c r="F856" s="2">
        <f t="shared" ca="1" si="16"/>
        <v>44472</v>
      </c>
      <c r="G856" t="s">
        <v>850</v>
      </c>
      <c r="H856">
        <v>5</v>
      </c>
    </row>
    <row r="857" spans="1:8" x14ac:dyDescent="0.25">
      <c r="A857">
        <v>572</v>
      </c>
      <c r="B857">
        <v>1248</v>
      </c>
      <c r="C857">
        <v>59</v>
      </c>
      <c r="D857" s="2">
        <f ca="1">DATE(YEAR(TODAY())-3,9,26)</f>
        <v>44465</v>
      </c>
      <c r="E857">
        <v>7</v>
      </c>
      <c r="F857" s="2">
        <f t="shared" ca="1" si="16"/>
        <v>44472</v>
      </c>
      <c r="G857" t="s">
        <v>851</v>
      </c>
      <c r="H857">
        <v>1</v>
      </c>
    </row>
    <row r="858" spans="1:8" x14ac:dyDescent="0.25">
      <c r="A858">
        <v>282</v>
      </c>
      <c r="B858">
        <v>1236</v>
      </c>
      <c r="C858">
        <v>37</v>
      </c>
      <c r="D858" s="2">
        <f ca="1">DATE(YEAR(TODAY())-3,9,27)</f>
        <v>44466</v>
      </c>
      <c r="E858">
        <v>4</v>
      </c>
      <c r="F858" s="2">
        <f t="shared" ca="1" si="16"/>
        <v>44470</v>
      </c>
      <c r="G858" t="s">
        <v>852</v>
      </c>
      <c r="H858">
        <v>1</v>
      </c>
    </row>
    <row r="859" spans="1:8" x14ac:dyDescent="0.25">
      <c r="A859">
        <v>992</v>
      </c>
      <c r="B859">
        <v>1288</v>
      </c>
      <c r="C859">
        <v>86</v>
      </c>
      <c r="D859" s="2">
        <f ca="1">DATE(YEAR(TODAY())-3,9,27)</f>
        <v>44466</v>
      </c>
      <c r="E859">
        <v>1</v>
      </c>
      <c r="F859" s="2">
        <f t="shared" ca="1" si="16"/>
        <v>44467</v>
      </c>
      <c r="G859" t="s">
        <v>853</v>
      </c>
      <c r="H859">
        <v>2</v>
      </c>
    </row>
    <row r="860" spans="1:8" x14ac:dyDescent="0.25">
      <c r="A860">
        <v>729</v>
      </c>
      <c r="B860">
        <v>1312</v>
      </c>
      <c r="C860">
        <v>45</v>
      </c>
      <c r="D860" s="2">
        <f ca="1">DATE(YEAR(TODAY())-3,9,28)</f>
        <v>44467</v>
      </c>
      <c r="E860">
        <v>8</v>
      </c>
      <c r="F860" s="2">
        <f t="shared" ca="1" si="16"/>
        <v>44475</v>
      </c>
      <c r="G860" t="s">
        <v>854</v>
      </c>
      <c r="H860">
        <v>4</v>
      </c>
    </row>
    <row r="861" spans="1:8" x14ac:dyDescent="0.25">
      <c r="A861">
        <v>1005</v>
      </c>
      <c r="B861">
        <v>1366</v>
      </c>
      <c r="C861">
        <v>5</v>
      </c>
      <c r="D861" s="2">
        <f ca="1">DATE(YEAR(TODAY())-3,9,28)</f>
        <v>44467</v>
      </c>
      <c r="E861">
        <v>2</v>
      </c>
      <c r="F861" s="2">
        <f t="shared" ca="1" si="16"/>
        <v>44469</v>
      </c>
      <c r="G861" t="s">
        <v>855</v>
      </c>
      <c r="H861">
        <v>2</v>
      </c>
    </row>
    <row r="862" spans="1:8" x14ac:dyDescent="0.25">
      <c r="A862">
        <v>931</v>
      </c>
      <c r="B862">
        <v>1271</v>
      </c>
      <c r="C862">
        <v>95</v>
      </c>
      <c r="D862" s="2">
        <f ca="1">DATE(YEAR(TODAY())-3,9,30)</f>
        <v>44469</v>
      </c>
      <c r="E862">
        <v>2</v>
      </c>
      <c r="F862" s="2">
        <f t="shared" ca="1" si="16"/>
        <v>44471</v>
      </c>
      <c r="G862" t="s">
        <v>856</v>
      </c>
      <c r="H862">
        <v>5</v>
      </c>
    </row>
    <row r="863" spans="1:8" x14ac:dyDescent="0.25">
      <c r="A863">
        <v>919</v>
      </c>
      <c r="B863">
        <v>1391</v>
      </c>
      <c r="C863">
        <v>48</v>
      </c>
      <c r="D863" s="2">
        <f ca="1">DATE(YEAR(TODAY())-3,9,30)</f>
        <v>44469</v>
      </c>
      <c r="E863">
        <v>8</v>
      </c>
      <c r="F863" s="2">
        <f t="shared" ca="1" si="16"/>
        <v>44477</v>
      </c>
      <c r="G863" t="s">
        <v>857</v>
      </c>
      <c r="H863">
        <v>4</v>
      </c>
    </row>
    <row r="864" spans="1:8" x14ac:dyDescent="0.25">
      <c r="A864">
        <v>471</v>
      </c>
      <c r="B864">
        <v>1255</v>
      </c>
      <c r="C864">
        <v>86</v>
      </c>
      <c r="D864" s="2">
        <f ca="1">DATE(YEAR(TODAY())-3,10,2)</f>
        <v>44471</v>
      </c>
      <c r="E864">
        <v>9</v>
      </c>
      <c r="F864" s="2">
        <f t="shared" ca="1" si="16"/>
        <v>44480</v>
      </c>
      <c r="G864" t="s">
        <v>858</v>
      </c>
      <c r="H864">
        <v>2</v>
      </c>
    </row>
    <row r="865" spans="1:8" x14ac:dyDescent="0.25">
      <c r="A865">
        <v>1737</v>
      </c>
      <c r="B865">
        <v>1319</v>
      </c>
      <c r="C865">
        <v>21</v>
      </c>
      <c r="D865" s="2">
        <f ca="1">DATE(YEAR(TODAY())-3,10,3)</f>
        <v>44472</v>
      </c>
      <c r="E865">
        <v>7</v>
      </c>
      <c r="F865" s="2">
        <f t="shared" ca="1" si="16"/>
        <v>44479</v>
      </c>
      <c r="G865" t="s">
        <v>859</v>
      </c>
      <c r="H865">
        <v>5</v>
      </c>
    </row>
    <row r="866" spans="1:8" x14ac:dyDescent="0.25">
      <c r="A866">
        <v>1999</v>
      </c>
      <c r="B866">
        <v>1370</v>
      </c>
      <c r="C866">
        <v>14</v>
      </c>
      <c r="D866" s="2">
        <f ca="1">DATE(YEAR(TODAY())-3,10,3)</f>
        <v>44472</v>
      </c>
      <c r="E866">
        <v>1</v>
      </c>
      <c r="F866" s="2">
        <f t="shared" ca="1" si="16"/>
        <v>44473</v>
      </c>
      <c r="G866" t="s">
        <v>860</v>
      </c>
      <c r="H866">
        <v>5</v>
      </c>
    </row>
    <row r="867" spans="1:8" x14ac:dyDescent="0.25">
      <c r="A867">
        <v>582</v>
      </c>
      <c r="B867">
        <v>1319</v>
      </c>
      <c r="C867">
        <v>40</v>
      </c>
      <c r="D867" s="2">
        <f ca="1">DATE(YEAR(TODAY())-3,10,3)</f>
        <v>44472</v>
      </c>
      <c r="E867">
        <v>8</v>
      </c>
      <c r="F867" s="2">
        <f t="shared" ca="1" si="16"/>
        <v>44480</v>
      </c>
      <c r="G867" t="s">
        <v>861</v>
      </c>
      <c r="H867">
        <v>4</v>
      </c>
    </row>
    <row r="868" spans="1:8" x14ac:dyDescent="0.25">
      <c r="A868">
        <v>1355</v>
      </c>
      <c r="B868">
        <v>1314</v>
      </c>
      <c r="C868">
        <v>42</v>
      </c>
      <c r="D868" s="2">
        <f ca="1">DATE(YEAR(TODAY())-3,10,5)</f>
        <v>44474</v>
      </c>
      <c r="E868">
        <v>7</v>
      </c>
      <c r="F868" s="2">
        <f t="shared" ca="1" si="16"/>
        <v>44481</v>
      </c>
      <c r="G868" t="s">
        <v>862</v>
      </c>
      <c r="H868">
        <v>1</v>
      </c>
    </row>
    <row r="869" spans="1:8" x14ac:dyDescent="0.25">
      <c r="A869">
        <v>1383</v>
      </c>
      <c r="B869">
        <v>1286</v>
      </c>
      <c r="C869">
        <v>87</v>
      </c>
      <c r="D869" s="2">
        <f ca="1">DATE(YEAR(TODAY())-3,10,5)</f>
        <v>44474</v>
      </c>
      <c r="E869">
        <v>3</v>
      </c>
      <c r="F869" s="2">
        <f t="shared" ca="1" si="16"/>
        <v>44477</v>
      </c>
      <c r="G869" t="s">
        <v>863</v>
      </c>
      <c r="H869">
        <v>1</v>
      </c>
    </row>
    <row r="870" spans="1:8" x14ac:dyDescent="0.25">
      <c r="A870">
        <v>615</v>
      </c>
      <c r="B870">
        <v>1330</v>
      </c>
      <c r="C870">
        <v>25</v>
      </c>
      <c r="D870" s="2">
        <f ca="1">DATE(YEAR(TODAY())-3,10,5)</f>
        <v>44474</v>
      </c>
      <c r="E870">
        <v>3</v>
      </c>
      <c r="F870" s="2">
        <f t="shared" ca="1" si="16"/>
        <v>44477</v>
      </c>
      <c r="G870" t="s">
        <v>864</v>
      </c>
      <c r="H870">
        <v>1</v>
      </c>
    </row>
    <row r="871" spans="1:8" x14ac:dyDescent="0.25">
      <c r="A871">
        <v>1018</v>
      </c>
      <c r="B871">
        <v>1242</v>
      </c>
      <c r="C871">
        <v>29</v>
      </c>
      <c r="D871" s="2">
        <f ca="1">DATE(YEAR(TODAY())-3,10,6)</f>
        <v>44475</v>
      </c>
      <c r="E871">
        <v>7</v>
      </c>
      <c r="F871" s="2">
        <f t="shared" ca="1" si="16"/>
        <v>44482</v>
      </c>
      <c r="G871" t="s">
        <v>865</v>
      </c>
      <c r="H871">
        <v>1</v>
      </c>
    </row>
    <row r="872" spans="1:8" x14ac:dyDescent="0.25">
      <c r="A872">
        <v>1635</v>
      </c>
      <c r="B872">
        <v>1312</v>
      </c>
      <c r="C872">
        <v>91</v>
      </c>
      <c r="D872" s="2">
        <f ca="1">DATE(YEAR(TODAY())-3,10,6)</f>
        <v>44475</v>
      </c>
      <c r="E872">
        <v>8</v>
      </c>
      <c r="F872" s="2">
        <f t="shared" ca="1" si="16"/>
        <v>44483</v>
      </c>
      <c r="G872" t="s">
        <v>866</v>
      </c>
      <c r="H872">
        <v>2</v>
      </c>
    </row>
    <row r="873" spans="1:8" x14ac:dyDescent="0.25">
      <c r="A873">
        <v>1658</v>
      </c>
      <c r="B873">
        <v>1376</v>
      </c>
      <c r="C873">
        <v>31</v>
      </c>
      <c r="D873" s="2">
        <f ca="1">DATE(YEAR(TODAY())-3,10,9)</f>
        <v>44478</v>
      </c>
      <c r="E873">
        <v>7</v>
      </c>
      <c r="F873" s="2">
        <f t="shared" ca="1" si="16"/>
        <v>44485</v>
      </c>
      <c r="G873" t="s">
        <v>867</v>
      </c>
      <c r="H873">
        <v>2</v>
      </c>
    </row>
    <row r="874" spans="1:8" x14ac:dyDescent="0.25">
      <c r="A874">
        <v>1680</v>
      </c>
      <c r="B874">
        <v>1326</v>
      </c>
      <c r="C874">
        <v>37</v>
      </c>
      <c r="D874" s="2">
        <f ca="1">DATE(YEAR(TODAY())-3,10,10)</f>
        <v>44479</v>
      </c>
      <c r="E874">
        <v>5</v>
      </c>
      <c r="F874" s="2">
        <f t="shared" ca="1" si="16"/>
        <v>44484</v>
      </c>
      <c r="G874" t="s">
        <v>868</v>
      </c>
      <c r="H874">
        <v>1</v>
      </c>
    </row>
    <row r="875" spans="1:8" x14ac:dyDescent="0.25">
      <c r="A875">
        <v>370</v>
      </c>
      <c r="B875">
        <v>1347</v>
      </c>
      <c r="C875">
        <v>19</v>
      </c>
      <c r="D875" s="2">
        <f ca="1">DATE(YEAR(TODAY())-3,10,10)</f>
        <v>44479</v>
      </c>
      <c r="E875">
        <v>4</v>
      </c>
      <c r="F875" s="2">
        <f t="shared" ca="1" si="16"/>
        <v>44483</v>
      </c>
      <c r="G875" t="s">
        <v>869</v>
      </c>
      <c r="H875">
        <v>4</v>
      </c>
    </row>
    <row r="876" spans="1:8" x14ac:dyDescent="0.25">
      <c r="A876">
        <v>502</v>
      </c>
      <c r="B876">
        <v>1320</v>
      </c>
      <c r="C876">
        <v>16</v>
      </c>
      <c r="D876" s="2">
        <f ca="1">DATE(YEAR(TODAY())-3,10,11)</f>
        <v>44480</v>
      </c>
      <c r="E876">
        <v>9</v>
      </c>
      <c r="F876" s="2">
        <f t="shared" ca="1" si="16"/>
        <v>44489</v>
      </c>
      <c r="G876" t="s">
        <v>870</v>
      </c>
      <c r="H876">
        <v>2</v>
      </c>
    </row>
    <row r="877" spans="1:8" x14ac:dyDescent="0.25">
      <c r="A877">
        <v>247</v>
      </c>
      <c r="B877">
        <v>1386</v>
      </c>
      <c r="C877">
        <v>76</v>
      </c>
      <c r="D877" s="2">
        <f ca="1">DATE(YEAR(TODAY())-3,10,11)</f>
        <v>44480</v>
      </c>
      <c r="E877">
        <v>2</v>
      </c>
      <c r="F877" s="2">
        <f t="shared" ca="1" si="16"/>
        <v>44482</v>
      </c>
      <c r="G877" t="s">
        <v>871</v>
      </c>
      <c r="H877">
        <v>1</v>
      </c>
    </row>
    <row r="878" spans="1:8" x14ac:dyDescent="0.25">
      <c r="A878">
        <v>494</v>
      </c>
      <c r="B878">
        <v>1371</v>
      </c>
      <c r="C878">
        <v>12</v>
      </c>
      <c r="D878" s="2">
        <f ca="1">DATE(YEAR(TODAY())-3,10,12)</f>
        <v>44481</v>
      </c>
      <c r="E878">
        <v>7</v>
      </c>
      <c r="F878" s="2">
        <f t="shared" ca="1" si="16"/>
        <v>44488</v>
      </c>
      <c r="G878" t="s">
        <v>872</v>
      </c>
      <c r="H878">
        <v>5</v>
      </c>
    </row>
    <row r="879" spans="1:8" x14ac:dyDescent="0.25">
      <c r="A879">
        <v>1289</v>
      </c>
      <c r="B879">
        <v>1392</v>
      </c>
      <c r="C879">
        <v>58</v>
      </c>
      <c r="D879" s="2">
        <f ca="1">DATE(YEAR(TODAY())-3,10,13)</f>
        <v>44482</v>
      </c>
      <c r="E879">
        <v>3</v>
      </c>
      <c r="F879" s="2">
        <f t="shared" ca="1" si="16"/>
        <v>44485</v>
      </c>
      <c r="G879" t="s">
        <v>873</v>
      </c>
      <c r="H879">
        <v>4</v>
      </c>
    </row>
    <row r="880" spans="1:8" x14ac:dyDescent="0.25">
      <c r="A880">
        <v>1720</v>
      </c>
      <c r="B880">
        <v>1366</v>
      </c>
      <c r="C880">
        <v>70</v>
      </c>
      <c r="D880" s="2">
        <f ca="1">DATE(YEAR(TODAY())-3,10,13)</f>
        <v>44482</v>
      </c>
      <c r="E880">
        <v>7</v>
      </c>
      <c r="F880" s="2">
        <f t="shared" ca="1" si="16"/>
        <v>44489</v>
      </c>
      <c r="G880" t="s">
        <v>874</v>
      </c>
      <c r="H880">
        <v>4</v>
      </c>
    </row>
    <row r="881" spans="1:8" x14ac:dyDescent="0.25">
      <c r="A881">
        <v>1288</v>
      </c>
      <c r="B881">
        <v>1375</v>
      </c>
      <c r="C881">
        <v>4</v>
      </c>
      <c r="D881" s="2">
        <f ca="1">DATE(YEAR(TODAY())-3,10,14)</f>
        <v>44483</v>
      </c>
      <c r="E881">
        <v>5</v>
      </c>
      <c r="F881" s="2">
        <f t="shared" ca="1" si="16"/>
        <v>44488</v>
      </c>
      <c r="G881" t="s">
        <v>875</v>
      </c>
      <c r="H881">
        <v>5</v>
      </c>
    </row>
    <row r="882" spans="1:8" x14ac:dyDescent="0.25">
      <c r="A882">
        <v>1837</v>
      </c>
      <c r="B882">
        <v>1241</v>
      </c>
      <c r="C882">
        <v>2</v>
      </c>
      <c r="D882" s="2">
        <f ca="1">DATE(YEAR(TODAY())-3,10,14)</f>
        <v>44483</v>
      </c>
      <c r="E882">
        <v>10</v>
      </c>
      <c r="F882" s="2">
        <f t="shared" ca="1" si="16"/>
        <v>44493</v>
      </c>
      <c r="G882" t="s">
        <v>876</v>
      </c>
      <c r="H882">
        <v>4</v>
      </c>
    </row>
    <row r="883" spans="1:8" x14ac:dyDescent="0.25">
      <c r="A883">
        <v>152</v>
      </c>
      <c r="B883">
        <v>1350</v>
      </c>
      <c r="C883">
        <v>25</v>
      </c>
      <c r="D883" s="2">
        <f ca="1">DATE(YEAR(TODAY())-3,10,15)</f>
        <v>44484</v>
      </c>
      <c r="E883">
        <v>4</v>
      </c>
      <c r="F883" s="2">
        <f t="shared" ca="1" si="16"/>
        <v>44488</v>
      </c>
      <c r="G883" t="s">
        <v>877</v>
      </c>
      <c r="H883">
        <v>1</v>
      </c>
    </row>
    <row r="884" spans="1:8" x14ac:dyDescent="0.25">
      <c r="A884">
        <v>1981</v>
      </c>
      <c r="B884">
        <v>1373</v>
      </c>
      <c r="C884">
        <v>4</v>
      </c>
      <c r="D884" s="2">
        <f ca="1">DATE(YEAR(TODAY())-3,10,15)</f>
        <v>44484</v>
      </c>
      <c r="E884">
        <v>2</v>
      </c>
      <c r="F884" s="2">
        <f t="shared" ca="1" si="16"/>
        <v>44486</v>
      </c>
      <c r="G884" t="s">
        <v>878</v>
      </c>
      <c r="H884">
        <v>4</v>
      </c>
    </row>
    <row r="885" spans="1:8" x14ac:dyDescent="0.25">
      <c r="A885">
        <v>1001</v>
      </c>
      <c r="B885">
        <v>1244</v>
      </c>
      <c r="C885">
        <v>56</v>
      </c>
      <c r="D885" s="2">
        <f ca="1">DATE(YEAR(TODAY())-3,10,16)</f>
        <v>44485</v>
      </c>
      <c r="E885">
        <v>3</v>
      </c>
      <c r="F885" s="2">
        <f t="shared" ca="1" si="16"/>
        <v>44488</v>
      </c>
      <c r="G885" t="s">
        <v>879</v>
      </c>
      <c r="H885">
        <v>4</v>
      </c>
    </row>
    <row r="886" spans="1:8" x14ac:dyDescent="0.25">
      <c r="A886">
        <v>1902</v>
      </c>
      <c r="B886">
        <v>1288</v>
      </c>
      <c r="C886">
        <v>81</v>
      </c>
      <c r="D886" s="2">
        <f ca="1">DATE(YEAR(TODAY())-3,10,16)</f>
        <v>44485</v>
      </c>
      <c r="E886">
        <v>5</v>
      </c>
      <c r="F886" s="2">
        <f t="shared" ca="1" si="16"/>
        <v>44490</v>
      </c>
      <c r="G886" t="s">
        <v>880</v>
      </c>
      <c r="H886">
        <v>1</v>
      </c>
    </row>
    <row r="887" spans="1:8" x14ac:dyDescent="0.25">
      <c r="A887">
        <v>1495</v>
      </c>
      <c r="B887">
        <v>1293</v>
      </c>
      <c r="C887">
        <v>38</v>
      </c>
      <c r="D887" s="2">
        <f ca="1">DATE(YEAR(TODAY())-3,10,18)</f>
        <v>44487</v>
      </c>
      <c r="E887">
        <v>8</v>
      </c>
      <c r="F887" s="2">
        <f t="shared" ca="1" si="16"/>
        <v>44495</v>
      </c>
      <c r="G887" t="s">
        <v>881</v>
      </c>
      <c r="H887">
        <v>5</v>
      </c>
    </row>
    <row r="888" spans="1:8" x14ac:dyDescent="0.25">
      <c r="A888">
        <v>457</v>
      </c>
      <c r="B888">
        <v>1246</v>
      </c>
      <c r="C888">
        <v>52</v>
      </c>
      <c r="D888" s="2">
        <f ca="1">DATE(YEAR(TODAY())-3,10,18)</f>
        <v>44487</v>
      </c>
      <c r="E888">
        <v>5</v>
      </c>
      <c r="F888" s="2">
        <f t="shared" ca="1" si="16"/>
        <v>44492</v>
      </c>
      <c r="G888" t="s">
        <v>882</v>
      </c>
      <c r="H888">
        <v>4</v>
      </c>
    </row>
    <row r="889" spans="1:8" x14ac:dyDescent="0.25">
      <c r="A889">
        <v>1879</v>
      </c>
      <c r="B889">
        <v>1276</v>
      </c>
      <c r="C889">
        <v>61</v>
      </c>
      <c r="D889" s="2">
        <f ca="1">DATE(YEAR(TODAY())-3,10,18)</f>
        <v>44487</v>
      </c>
      <c r="E889">
        <v>10</v>
      </c>
      <c r="F889" s="2">
        <f t="shared" ca="1" si="16"/>
        <v>44497</v>
      </c>
      <c r="G889" t="s">
        <v>753</v>
      </c>
      <c r="H889">
        <v>2</v>
      </c>
    </row>
    <row r="890" spans="1:8" x14ac:dyDescent="0.25">
      <c r="A890">
        <v>624</v>
      </c>
      <c r="B890">
        <v>1271</v>
      </c>
      <c r="C890">
        <v>44</v>
      </c>
      <c r="D890" s="2">
        <f ca="1">DATE(YEAR(TODAY())-3,10,18)</f>
        <v>44487</v>
      </c>
      <c r="E890">
        <v>6</v>
      </c>
      <c r="F890" s="2">
        <f t="shared" ca="1" si="16"/>
        <v>44493</v>
      </c>
      <c r="G890" t="s">
        <v>883</v>
      </c>
      <c r="H890">
        <v>1</v>
      </c>
    </row>
    <row r="891" spans="1:8" x14ac:dyDescent="0.25">
      <c r="A891">
        <v>1886</v>
      </c>
      <c r="B891">
        <v>1343</v>
      </c>
      <c r="C891">
        <v>8</v>
      </c>
      <c r="D891" s="2">
        <f ca="1">DATE(YEAR(TODAY())-3,10,19)</f>
        <v>44488</v>
      </c>
      <c r="E891">
        <v>4</v>
      </c>
      <c r="F891" s="2">
        <f t="shared" ca="1" si="16"/>
        <v>44492</v>
      </c>
      <c r="G891" t="s">
        <v>884</v>
      </c>
      <c r="H891">
        <v>2</v>
      </c>
    </row>
    <row r="892" spans="1:8" x14ac:dyDescent="0.25">
      <c r="A892">
        <v>1353</v>
      </c>
      <c r="B892">
        <v>1340</v>
      </c>
      <c r="C892">
        <v>94</v>
      </c>
      <c r="D892" s="2">
        <f ca="1">DATE(YEAR(TODAY())-3,10,20)</f>
        <v>44489</v>
      </c>
      <c r="E892">
        <v>10</v>
      </c>
      <c r="F892" s="2">
        <f t="shared" ca="1" si="16"/>
        <v>44499</v>
      </c>
      <c r="G892" t="s">
        <v>885</v>
      </c>
      <c r="H892">
        <v>4</v>
      </c>
    </row>
    <row r="893" spans="1:8" x14ac:dyDescent="0.25">
      <c r="A893">
        <v>1323</v>
      </c>
      <c r="B893">
        <v>1244</v>
      </c>
      <c r="C893">
        <v>89</v>
      </c>
      <c r="D893" s="2">
        <f ca="1">DATE(YEAR(TODAY())-3,10,20)</f>
        <v>44489</v>
      </c>
      <c r="E893">
        <v>8</v>
      </c>
      <c r="F893" s="2">
        <f t="shared" ca="1" si="16"/>
        <v>44497</v>
      </c>
      <c r="G893" t="s">
        <v>886</v>
      </c>
      <c r="H893">
        <v>1</v>
      </c>
    </row>
    <row r="894" spans="1:8" x14ac:dyDescent="0.25">
      <c r="A894">
        <v>1128</v>
      </c>
      <c r="B894">
        <v>1286</v>
      </c>
      <c r="C894">
        <v>48</v>
      </c>
      <c r="D894" s="2">
        <f ca="1">DATE(YEAR(TODAY())-3,10,20)</f>
        <v>44489</v>
      </c>
      <c r="E894">
        <v>5</v>
      </c>
      <c r="F894" s="2">
        <f t="shared" ca="1" si="16"/>
        <v>44494</v>
      </c>
      <c r="G894" t="s">
        <v>887</v>
      </c>
      <c r="H894">
        <v>1</v>
      </c>
    </row>
    <row r="895" spans="1:8" x14ac:dyDescent="0.25">
      <c r="A895">
        <v>1178</v>
      </c>
      <c r="B895">
        <v>1324</v>
      </c>
      <c r="C895">
        <v>46</v>
      </c>
      <c r="D895" s="2">
        <f ca="1">DATE(YEAR(TODAY())-3,10,21)</f>
        <v>44490</v>
      </c>
      <c r="E895">
        <v>10</v>
      </c>
      <c r="F895" s="2">
        <f t="shared" ca="1" si="16"/>
        <v>44500</v>
      </c>
      <c r="G895" t="s">
        <v>888</v>
      </c>
      <c r="H895">
        <v>4</v>
      </c>
    </row>
    <row r="896" spans="1:8" x14ac:dyDescent="0.25">
      <c r="A896">
        <v>1939</v>
      </c>
      <c r="B896">
        <v>1253</v>
      </c>
      <c r="C896">
        <v>89</v>
      </c>
      <c r="D896" s="2">
        <f ca="1">DATE(YEAR(TODAY())-3,10,21)</f>
        <v>44490</v>
      </c>
      <c r="E896">
        <v>1</v>
      </c>
      <c r="F896" s="2">
        <f t="shared" ca="1" si="16"/>
        <v>44491</v>
      </c>
      <c r="G896" t="s">
        <v>889</v>
      </c>
      <c r="H896">
        <v>5</v>
      </c>
    </row>
    <row r="897" spans="1:8" x14ac:dyDescent="0.25">
      <c r="A897">
        <v>600</v>
      </c>
      <c r="B897">
        <v>1270</v>
      </c>
      <c r="C897">
        <v>96</v>
      </c>
      <c r="D897" s="2">
        <f ca="1">DATE(YEAR(TODAY())-3,10,22)</f>
        <v>44491</v>
      </c>
      <c r="E897">
        <v>6</v>
      </c>
      <c r="F897" s="2">
        <f t="shared" ca="1" si="16"/>
        <v>44497</v>
      </c>
      <c r="G897" t="s">
        <v>890</v>
      </c>
      <c r="H897">
        <v>1</v>
      </c>
    </row>
    <row r="898" spans="1:8" x14ac:dyDescent="0.25">
      <c r="A898">
        <v>374</v>
      </c>
      <c r="B898">
        <v>1392</v>
      </c>
      <c r="C898">
        <v>43</v>
      </c>
      <c r="D898" s="2">
        <f ca="1">DATE(YEAR(TODAY())-3,10,22)</f>
        <v>44491</v>
      </c>
      <c r="E898">
        <v>7</v>
      </c>
      <c r="F898" s="2">
        <f t="shared" ca="1" si="16"/>
        <v>44498</v>
      </c>
      <c r="G898" t="s">
        <v>891</v>
      </c>
      <c r="H898">
        <v>2</v>
      </c>
    </row>
    <row r="899" spans="1:8" x14ac:dyDescent="0.25">
      <c r="A899">
        <v>62</v>
      </c>
      <c r="B899">
        <v>1382</v>
      </c>
      <c r="C899">
        <v>79</v>
      </c>
      <c r="D899" s="2">
        <f ca="1">DATE(YEAR(TODAY())-3,10,23)</f>
        <v>44492</v>
      </c>
      <c r="E899">
        <v>8</v>
      </c>
      <c r="F899" s="2">
        <f t="shared" ca="1" si="16"/>
        <v>44500</v>
      </c>
      <c r="G899" t="s">
        <v>892</v>
      </c>
      <c r="H899">
        <v>1</v>
      </c>
    </row>
    <row r="900" spans="1:8" x14ac:dyDescent="0.25">
      <c r="A900">
        <v>124</v>
      </c>
      <c r="B900">
        <v>1378</v>
      </c>
      <c r="C900">
        <v>11</v>
      </c>
      <c r="D900" s="2">
        <f ca="1">DATE(YEAR(TODAY())-3,10,23)</f>
        <v>44492</v>
      </c>
      <c r="E900">
        <v>5</v>
      </c>
      <c r="F900" s="2">
        <f t="shared" ref="F900:F963" ca="1" si="17">D900+E900</f>
        <v>44497</v>
      </c>
      <c r="G900" t="s">
        <v>893</v>
      </c>
      <c r="H900">
        <v>1</v>
      </c>
    </row>
    <row r="901" spans="1:8" x14ac:dyDescent="0.25">
      <c r="A901">
        <v>426</v>
      </c>
      <c r="B901">
        <v>1255</v>
      </c>
      <c r="C901">
        <v>42</v>
      </c>
      <c r="D901" s="2">
        <f ca="1">DATE(YEAR(TODAY())-3,10,24)</f>
        <v>44493</v>
      </c>
      <c r="E901">
        <v>4</v>
      </c>
      <c r="F901" s="2">
        <f t="shared" ca="1" si="17"/>
        <v>44497</v>
      </c>
      <c r="G901" t="s">
        <v>894</v>
      </c>
      <c r="H901">
        <v>2</v>
      </c>
    </row>
    <row r="902" spans="1:8" x14ac:dyDescent="0.25">
      <c r="A902">
        <v>1632</v>
      </c>
      <c r="B902">
        <v>1377</v>
      </c>
      <c r="C902">
        <v>48</v>
      </c>
      <c r="D902" s="2">
        <f ca="1">DATE(YEAR(TODAY())-3,10,25)</f>
        <v>44494</v>
      </c>
      <c r="E902">
        <v>9</v>
      </c>
      <c r="F902" s="2">
        <f t="shared" ca="1" si="17"/>
        <v>44503</v>
      </c>
      <c r="G902" t="s">
        <v>895</v>
      </c>
      <c r="H902">
        <v>1</v>
      </c>
    </row>
    <row r="903" spans="1:8" x14ac:dyDescent="0.25">
      <c r="A903">
        <v>1510</v>
      </c>
      <c r="B903">
        <v>1269</v>
      </c>
      <c r="C903">
        <v>28</v>
      </c>
      <c r="D903" s="2">
        <f ca="1">DATE(YEAR(TODAY())-3,10,27)</f>
        <v>44496</v>
      </c>
      <c r="E903">
        <v>8</v>
      </c>
      <c r="F903" s="2">
        <f t="shared" ca="1" si="17"/>
        <v>44504</v>
      </c>
      <c r="G903" t="s">
        <v>896</v>
      </c>
      <c r="H903">
        <v>4</v>
      </c>
    </row>
    <row r="904" spans="1:8" x14ac:dyDescent="0.25">
      <c r="A904">
        <v>1769</v>
      </c>
      <c r="B904">
        <v>1277</v>
      </c>
      <c r="C904">
        <v>89</v>
      </c>
      <c r="D904" s="2">
        <f ca="1">DATE(YEAR(TODAY())-3,10,28)</f>
        <v>44497</v>
      </c>
      <c r="E904">
        <v>5</v>
      </c>
      <c r="F904" s="2">
        <f t="shared" ca="1" si="17"/>
        <v>44502</v>
      </c>
      <c r="G904" t="s">
        <v>897</v>
      </c>
      <c r="H904">
        <v>4</v>
      </c>
    </row>
    <row r="905" spans="1:8" x14ac:dyDescent="0.25">
      <c r="A905">
        <v>508</v>
      </c>
      <c r="B905">
        <v>1239</v>
      </c>
      <c r="C905">
        <v>43</v>
      </c>
      <c r="D905" s="2">
        <f ca="1">DATE(YEAR(TODAY())-3,10,28)</f>
        <v>44497</v>
      </c>
      <c r="E905">
        <v>9</v>
      </c>
      <c r="F905" s="2">
        <f t="shared" ca="1" si="17"/>
        <v>44506</v>
      </c>
      <c r="G905" t="s">
        <v>898</v>
      </c>
      <c r="H905">
        <v>5</v>
      </c>
    </row>
    <row r="906" spans="1:8" x14ac:dyDescent="0.25">
      <c r="A906">
        <v>529</v>
      </c>
      <c r="B906">
        <v>1373</v>
      </c>
      <c r="C906">
        <v>14</v>
      </c>
      <c r="D906" s="2">
        <f ca="1">DATE(YEAR(TODAY())-3,10,30)</f>
        <v>44499</v>
      </c>
      <c r="E906">
        <v>4</v>
      </c>
      <c r="F906" s="2">
        <f t="shared" ca="1" si="17"/>
        <v>44503</v>
      </c>
      <c r="G906" t="s">
        <v>899</v>
      </c>
      <c r="H906">
        <v>4</v>
      </c>
    </row>
    <row r="907" spans="1:8" x14ac:dyDescent="0.25">
      <c r="A907">
        <v>1248</v>
      </c>
      <c r="B907">
        <v>1377</v>
      </c>
      <c r="C907">
        <v>13</v>
      </c>
      <c r="D907" s="2">
        <f ca="1">DATE(YEAR(TODAY())-3,10,30)</f>
        <v>44499</v>
      </c>
      <c r="E907">
        <v>10</v>
      </c>
      <c r="F907" s="2">
        <f t="shared" ca="1" si="17"/>
        <v>44509</v>
      </c>
      <c r="G907" t="s">
        <v>900</v>
      </c>
      <c r="H907">
        <v>1</v>
      </c>
    </row>
    <row r="908" spans="1:8" x14ac:dyDescent="0.25">
      <c r="A908">
        <v>1421</v>
      </c>
      <c r="B908">
        <v>1307</v>
      </c>
      <c r="C908">
        <v>22</v>
      </c>
      <c r="D908" s="2">
        <f ca="1">DATE(YEAR(TODAY())-3,10,30)</f>
        <v>44499</v>
      </c>
      <c r="E908">
        <v>7</v>
      </c>
      <c r="F908" s="2">
        <f t="shared" ca="1" si="17"/>
        <v>44506</v>
      </c>
      <c r="G908" t="s">
        <v>901</v>
      </c>
      <c r="H908">
        <v>5</v>
      </c>
    </row>
    <row r="909" spans="1:8" x14ac:dyDescent="0.25">
      <c r="A909">
        <v>1613</v>
      </c>
      <c r="B909">
        <v>1279</v>
      </c>
      <c r="C909">
        <v>4</v>
      </c>
      <c r="D909" s="2">
        <f ca="1">DATE(YEAR(TODAY())-3,10,31)</f>
        <v>44500</v>
      </c>
      <c r="E909">
        <v>8</v>
      </c>
      <c r="F909" s="2">
        <f t="shared" ca="1" si="17"/>
        <v>44508</v>
      </c>
      <c r="G909" t="s">
        <v>902</v>
      </c>
      <c r="H909">
        <v>1</v>
      </c>
    </row>
    <row r="910" spans="1:8" x14ac:dyDescent="0.25">
      <c r="A910">
        <v>288</v>
      </c>
      <c r="B910">
        <v>1243</v>
      </c>
      <c r="C910">
        <v>35</v>
      </c>
      <c r="D910" s="2">
        <f ca="1">DATE(YEAR(TODAY())-3,10,31)</f>
        <v>44500</v>
      </c>
      <c r="E910">
        <v>9</v>
      </c>
      <c r="F910" s="2">
        <f t="shared" ca="1" si="17"/>
        <v>44509</v>
      </c>
      <c r="G910" t="s">
        <v>70</v>
      </c>
      <c r="H910">
        <v>2</v>
      </c>
    </row>
    <row r="911" spans="1:8" x14ac:dyDescent="0.25">
      <c r="A911">
        <v>628</v>
      </c>
      <c r="B911">
        <v>1318</v>
      </c>
      <c r="C911">
        <v>60</v>
      </c>
      <c r="D911" s="2">
        <f ca="1">DATE(YEAR(TODAY())-3,11,1)</f>
        <v>44501</v>
      </c>
      <c r="E911">
        <v>8</v>
      </c>
      <c r="F911" s="2">
        <f t="shared" ca="1" si="17"/>
        <v>44509</v>
      </c>
      <c r="G911" t="s">
        <v>903</v>
      </c>
      <c r="H911">
        <v>1</v>
      </c>
    </row>
    <row r="912" spans="1:8" x14ac:dyDescent="0.25">
      <c r="A912">
        <v>51</v>
      </c>
      <c r="B912">
        <v>1279</v>
      </c>
      <c r="C912">
        <v>76</v>
      </c>
      <c r="D912" s="2">
        <f ca="1">DATE(YEAR(TODAY())-3,11,3)</f>
        <v>44503</v>
      </c>
      <c r="E912">
        <v>7</v>
      </c>
      <c r="F912" s="2">
        <f t="shared" ca="1" si="17"/>
        <v>44510</v>
      </c>
      <c r="G912" t="s">
        <v>904</v>
      </c>
      <c r="H912">
        <v>2</v>
      </c>
    </row>
    <row r="913" spans="1:8" x14ac:dyDescent="0.25">
      <c r="A913">
        <v>1008</v>
      </c>
      <c r="B913">
        <v>1353</v>
      </c>
      <c r="C913">
        <v>100</v>
      </c>
      <c r="D913" s="2">
        <f ca="1">DATE(YEAR(TODAY())-3,11,4)</f>
        <v>44504</v>
      </c>
      <c r="E913">
        <v>9</v>
      </c>
      <c r="F913" s="2">
        <f t="shared" ca="1" si="17"/>
        <v>44513</v>
      </c>
      <c r="G913" t="s">
        <v>905</v>
      </c>
      <c r="H913">
        <v>5</v>
      </c>
    </row>
    <row r="914" spans="1:8" x14ac:dyDescent="0.25">
      <c r="A914">
        <v>226</v>
      </c>
      <c r="B914">
        <v>1323</v>
      </c>
      <c r="C914">
        <v>78</v>
      </c>
      <c r="D914" s="2">
        <f ca="1">DATE(YEAR(TODAY())-3,11,5)</f>
        <v>44505</v>
      </c>
      <c r="E914">
        <v>7</v>
      </c>
      <c r="F914" s="2">
        <f t="shared" ca="1" si="17"/>
        <v>44512</v>
      </c>
      <c r="G914" t="s">
        <v>906</v>
      </c>
      <c r="H914">
        <v>1</v>
      </c>
    </row>
    <row r="915" spans="1:8" x14ac:dyDescent="0.25">
      <c r="A915">
        <v>329</v>
      </c>
      <c r="B915">
        <v>1270</v>
      </c>
      <c r="C915">
        <v>68</v>
      </c>
      <c r="D915" s="2">
        <f ca="1">DATE(YEAR(TODAY())-3,11,6)</f>
        <v>44506</v>
      </c>
      <c r="E915">
        <v>9</v>
      </c>
      <c r="F915" s="2">
        <f t="shared" ca="1" si="17"/>
        <v>44515</v>
      </c>
      <c r="G915" t="s">
        <v>907</v>
      </c>
      <c r="H915">
        <v>2</v>
      </c>
    </row>
    <row r="916" spans="1:8" x14ac:dyDescent="0.25">
      <c r="A916">
        <v>33</v>
      </c>
      <c r="B916">
        <v>1248</v>
      </c>
      <c r="C916">
        <v>51</v>
      </c>
      <c r="D916" s="2">
        <f ca="1">DATE(YEAR(TODAY())-3,11,6)</f>
        <v>44506</v>
      </c>
      <c r="E916">
        <v>6</v>
      </c>
      <c r="F916" s="2">
        <f t="shared" ca="1" si="17"/>
        <v>44512</v>
      </c>
      <c r="G916" t="s">
        <v>908</v>
      </c>
      <c r="H916">
        <v>4</v>
      </c>
    </row>
    <row r="917" spans="1:8" x14ac:dyDescent="0.25">
      <c r="A917">
        <v>1166</v>
      </c>
      <c r="B917">
        <v>1254</v>
      </c>
      <c r="C917">
        <v>30</v>
      </c>
      <c r="D917" s="2">
        <f ca="1">DATE(YEAR(TODAY())-3,11,6)</f>
        <v>44506</v>
      </c>
      <c r="E917">
        <v>4</v>
      </c>
      <c r="F917" s="2">
        <f t="shared" ca="1" si="17"/>
        <v>44510</v>
      </c>
      <c r="G917" t="s">
        <v>909</v>
      </c>
      <c r="H917">
        <v>1</v>
      </c>
    </row>
    <row r="918" spans="1:8" x14ac:dyDescent="0.25">
      <c r="A918">
        <v>1730</v>
      </c>
      <c r="B918">
        <v>1386</v>
      </c>
      <c r="C918">
        <v>97</v>
      </c>
      <c r="D918" s="2">
        <f ca="1">DATE(YEAR(TODAY())-3,11,7)</f>
        <v>44507</v>
      </c>
      <c r="E918">
        <v>1</v>
      </c>
      <c r="F918" s="2">
        <f t="shared" ca="1" si="17"/>
        <v>44508</v>
      </c>
      <c r="G918" t="s">
        <v>910</v>
      </c>
      <c r="H918">
        <v>1</v>
      </c>
    </row>
    <row r="919" spans="1:8" x14ac:dyDescent="0.25">
      <c r="A919">
        <v>1135</v>
      </c>
      <c r="B919">
        <v>1288</v>
      </c>
      <c r="C919">
        <v>47</v>
      </c>
      <c r="D919" s="2">
        <f ca="1">DATE(YEAR(TODAY())-3,11,8)</f>
        <v>44508</v>
      </c>
      <c r="E919">
        <v>8</v>
      </c>
      <c r="F919" s="2">
        <f t="shared" ca="1" si="17"/>
        <v>44516</v>
      </c>
      <c r="G919" t="s">
        <v>911</v>
      </c>
      <c r="H919">
        <v>1</v>
      </c>
    </row>
    <row r="920" spans="1:8" x14ac:dyDescent="0.25">
      <c r="A920">
        <v>1182</v>
      </c>
      <c r="B920">
        <v>1237</v>
      </c>
      <c r="C920">
        <v>87</v>
      </c>
      <c r="D920" s="2">
        <f ca="1">DATE(YEAR(TODAY())-3,11,11)</f>
        <v>44511</v>
      </c>
      <c r="E920">
        <v>4</v>
      </c>
      <c r="F920" s="2">
        <f t="shared" ca="1" si="17"/>
        <v>44515</v>
      </c>
      <c r="G920" t="s">
        <v>912</v>
      </c>
      <c r="H920">
        <v>4</v>
      </c>
    </row>
    <row r="921" spans="1:8" x14ac:dyDescent="0.25">
      <c r="A921">
        <v>1823</v>
      </c>
      <c r="B921">
        <v>1317</v>
      </c>
      <c r="C921">
        <v>31</v>
      </c>
      <c r="D921" s="2">
        <f ca="1">DATE(YEAR(TODAY())-3,11,11)</f>
        <v>44511</v>
      </c>
      <c r="E921">
        <v>10</v>
      </c>
      <c r="F921" s="2">
        <f t="shared" ca="1" si="17"/>
        <v>44521</v>
      </c>
      <c r="G921" t="s">
        <v>913</v>
      </c>
      <c r="H921">
        <v>4</v>
      </c>
    </row>
    <row r="922" spans="1:8" x14ac:dyDescent="0.25">
      <c r="A922">
        <v>399</v>
      </c>
      <c r="B922">
        <v>1301</v>
      </c>
      <c r="C922">
        <v>47</v>
      </c>
      <c r="D922" s="2">
        <f ca="1">DATE(YEAR(TODAY())-3,11,11)</f>
        <v>44511</v>
      </c>
      <c r="E922">
        <v>3</v>
      </c>
      <c r="F922" s="2">
        <f t="shared" ca="1" si="17"/>
        <v>44514</v>
      </c>
      <c r="G922" t="s">
        <v>914</v>
      </c>
      <c r="H922">
        <v>4</v>
      </c>
    </row>
    <row r="923" spans="1:8" x14ac:dyDescent="0.25">
      <c r="A923">
        <v>1728</v>
      </c>
      <c r="B923">
        <v>1373</v>
      </c>
      <c r="C923">
        <v>75</v>
      </c>
      <c r="D923" s="2">
        <f ca="1">DATE(YEAR(TODAY())-3,11,12)</f>
        <v>44512</v>
      </c>
      <c r="E923">
        <v>5</v>
      </c>
      <c r="F923" s="2">
        <f t="shared" ca="1" si="17"/>
        <v>44517</v>
      </c>
      <c r="G923" t="s">
        <v>915</v>
      </c>
      <c r="H923">
        <v>1</v>
      </c>
    </row>
    <row r="924" spans="1:8" x14ac:dyDescent="0.25">
      <c r="A924">
        <v>1475</v>
      </c>
      <c r="B924">
        <v>1364</v>
      </c>
      <c r="C924">
        <v>96</v>
      </c>
      <c r="D924" s="2">
        <f ca="1">DATE(YEAR(TODAY())-3,11,12)</f>
        <v>44512</v>
      </c>
      <c r="E924">
        <v>2</v>
      </c>
      <c r="F924" s="2">
        <f t="shared" ca="1" si="17"/>
        <v>44514</v>
      </c>
      <c r="G924" t="s">
        <v>916</v>
      </c>
      <c r="H924">
        <v>4</v>
      </c>
    </row>
    <row r="925" spans="1:8" x14ac:dyDescent="0.25">
      <c r="A925">
        <v>1813</v>
      </c>
      <c r="B925">
        <v>1339</v>
      </c>
      <c r="C925">
        <v>74</v>
      </c>
      <c r="D925" s="2">
        <f ca="1">DATE(YEAR(TODAY())-3,11,13)</f>
        <v>44513</v>
      </c>
      <c r="E925">
        <v>4</v>
      </c>
      <c r="F925" s="2">
        <f t="shared" ca="1" si="17"/>
        <v>44517</v>
      </c>
      <c r="G925" t="s">
        <v>917</v>
      </c>
      <c r="H925">
        <v>2</v>
      </c>
    </row>
    <row r="926" spans="1:8" x14ac:dyDescent="0.25">
      <c r="A926">
        <v>276</v>
      </c>
      <c r="B926">
        <v>1324</v>
      </c>
      <c r="C926">
        <v>85</v>
      </c>
      <c r="D926" s="2">
        <f ca="1">DATE(YEAR(TODAY())-3,11,13)</f>
        <v>44513</v>
      </c>
      <c r="E926">
        <v>3</v>
      </c>
      <c r="F926" s="2">
        <f t="shared" ca="1" si="17"/>
        <v>44516</v>
      </c>
      <c r="G926" t="s">
        <v>918</v>
      </c>
      <c r="H926">
        <v>1</v>
      </c>
    </row>
    <row r="927" spans="1:8" x14ac:dyDescent="0.25">
      <c r="A927">
        <v>753</v>
      </c>
      <c r="B927">
        <v>1387</v>
      </c>
      <c r="C927">
        <v>38</v>
      </c>
      <c r="D927" s="2">
        <f ca="1">DATE(YEAR(TODAY())-3,11,13)</f>
        <v>44513</v>
      </c>
      <c r="E927">
        <v>8</v>
      </c>
      <c r="F927" s="2">
        <f t="shared" ca="1" si="17"/>
        <v>44521</v>
      </c>
      <c r="G927" t="s">
        <v>919</v>
      </c>
      <c r="H927">
        <v>2</v>
      </c>
    </row>
    <row r="928" spans="1:8" x14ac:dyDescent="0.25">
      <c r="A928">
        <v>619</v>
      </c>
      <c r="B928">
        <v>1352</v>
      </c>
      <c r="C928">
        <v>20</v>
      </c>
      <c r="D928" s="2">
        <f ca="1">DATE(YEAR(TODAY())-3,11,14)</f>
        <v>44514</v>
      </c>
      <c r="E928">
        <v>9</v>
      </c>
      <c r="F928" s="2">
        <f t="shared" ca="1" si="17"/>
        <v>44523</v>
      </c>
      <c r="G928" t="s">
        <v>38</v>
      </c>
      <c r="H928">
        <v>5</v>
      </c>
    </row>
    <row r="929" spans="1:8" x14ac:dyDescent="0.25">
      <c r="A929">
        <v>138</v>
      </c>
      <c r="B929">
        <v>1286</v>
      </c>
      <c r="C929">
        <v>31</v>
      </c>
      <c r="D929" s="2">
        <f ca="1">DATE(YEAR(TODAY())-3,11,14)</f>
        <v>44514</v>
      </c>
      <c r="E929">
        <v>8</v>
      </c>
      <c r="F929" s="2">
        <f t="shared" ca="1" si="17"/>
        <v>44522</v>
      </c>
      <c r="G929" t="s">
        <v>920</v>
      </c>
      <c r="H929">
        <v>5</v>
      </c>
    </row>
    <row r="930" spans="1:8" x14ac:dyDescent="0.25">
      <c r="A930">
        <v>1102</v>
      </c>
      <c r="B930">
        <v>1359</v>
      </c>
      <c r="C930">
        <v>88</v>
      </c>
      <c r="D930" s="2">
        <f ca="1">DATE(YEAR(TODAY())-3,11,15)</f>
        <v>44515</v>
      </c>
      <c r="E930">
        <v>2</v>
      </c>
      <c r="F930" s="2">
        <f t="shared" ca="1" si="17"/>
        <v>44517</v>
      </c>
      <c r="G930" t="s">
        <v>921</v>
      </c>
      <c r="H930">
        <v>4</v>
      </c>
    </row>
    <row r="931" spans="1:8" x14ac:dyDescent="0.25">
      <c r="A931">
        <v>802</v>
      </c>
      <c r="B931">
        <v>1301</v>
      </c>
      <c r="C931">
        <v>8</v>
      </c>
      <c r="D931" s="2">
        <f ca="1">DATE(YEAR(TODAY())-3,11,15)</f>
        <v>44515</v>
      </c>
      <c r="E931">
        <v>4</v>
      </c>
      <c r="F931" s="2">
        <f t="shared" ca="1" si="17"/>
        <v>44519</v>
      </c>
      <c r="G931" t="s">
        <v>922</v>
      </c>
      <c r="H931">
        <v>1</v>
      </c>
    </row>
    <row r="932" spans="1:8" x14ac:dyDescent="0.25">
      <c r="A932">
        <v>1867</v>
      </c>
      <c r="B932">
        <v>1242</v>
      </c>
      <c r="C932">
        <v>88</v>
      </c>
      <c r="D932" s="2">
        <f ca="1">DATE(YEAR(TODAY())-3,11,17)</f>
        <v>44517</v>
      </c>
      <c r="E932">
        <v>4</v>
      </c>
      <c r="F932" s="2">
        <f t="shared" ca="1" si="17"/>
        <v>44521</v>
      </c>
      <c r="G932" t="s">
        <v>923</v>
      </c>
      <c r="H932">
        <v>4</v>
      </c>
    </row>
    <row r="933" spans="1:8" x14ac:dyDescent="0.25">
      <c r="A933">
        <v>1338</v>
      </c>
      <c r="B933">
        <v>1372</v>
      </c>
      <c r="C933">
        <v>87</v>
      </c>
      <c r="D933" s="2">
        <f ca="1">DATE(YEAR(TODAY())-3,11,18)</f>
        <v>44518</v>
      </c>
      <c r="E933">
        <v>9</v>
      </c>
      <c r="F933" s="2">
        <f t="shared" ca="1" si="17"/>
        <v>44527</v>
      </c>
      <c r="G933" t="s">
        <v>924</v>
      </c>
      <c r="H933">
        <v>1</v>
      </c>
    </row>
    <row r="934" spans="1:8" x14ac:dyDescent="0.25">
      <c r="A934">
        <v>1855</v>
      </c>
      <c r="B934">
        <v>1323</v>
      </c>
      <c r="C934">
        <v>32</v>
      </c>
      <c r="D934" s="2">
        <f ca="1">DATE(YEAR(TODAY())-3,11,18)</f>
        <v>44518</v>
      </c>
      <c r="E934">
        <v>6</v>
      </c>
      <c r="F934" s="2">
        <f t="shared" ca="1" si="17"/>
        <v>44524</v>
      </c>
      <c r="G934" t="s">
        <v>925</v>
      </c>
      <c r="H934">
        <v>5</v>
      </c>
    </row>
    <row r="935" spans="1:8" x14ac:dyDescent="0.25">
      <c r="A935">
        <v>1087</v>
      </c>
      <c r="B935">
        <v>1253</v>
      </c>
      <c r="C935">
        <v>100</v>
      </c>
      <c r="D935" s="2">
        <f ca="1">DATE(YEAR(TODAY())-3,11,19)</f>
        <v>44519</v>
      </c>
      <c r="E935">
        <v>7</v>
      </c>
      <c r="F935" s="2">
        <f t="shared" ca="1" si="17"/>
        <v>44526</v>
      </c>
      <c r="G935" t="s">
        <v>926</v>
      </c>
      <c r="H935">
        <v>4</v>
      </c>
    </row>
    <row r="936" spans="1:8" x14ac:dyDescent="0.25">
      <c r="A936">
        <v>1748</v>
      </c>
      <c r="B936">
        <v>1327</v>
      </c>
      <c r="C936">
        <v>5</v>
      </c>
      <c r="D936" s="2">
        <f ca="1">DATE(YEAR(TODAY())-3,11,21)</f>
        <v>44521</v>
      </c>
      <c r="E936">
        <v>4</v>
      </c>
      <c r="F936" s="2">
        <f t="shared" ca="1" si="17"/>
        <v>44525</v>
      </c>
      <c r="G936" t="s">
        <v>927</v>
      </c>
      <c r="H936">
        <v>5</v>
      </c>
    </row>
    <row r="937" spans="1:8" x14ac:dyDescent="0.25">
      <c r="A937">
        <v>1085</v>
      </c>
      <c r="B937">
        <v>1387</v>
      </c>
      <c r="C937">
        <v>33</v>
      </c>
      <c r="D937" s="2">
        <f ca="1">DATE(YEAR(TODAY())-3,11,23)</f>
        <v>44523</v>
      </c>
      <c r="E937">
        <v>6</v>
      </c>
      <c r="F937" s="2">
        <f t="shared" ca="1" si="17"/>
        <v>44529</v>
      </c>
      <c r="G937" t="s">
        <v>928</v>
      </c>
      <c r="H937">
        <v>5</v>
      </c>
    </row>
    <row r="938" spans="1:8" x14ac:dyDescent="0.25">
      <c r="A938">
        <v>1188</v>
      </c>
      <c r="B938">
        <v>1238</v>
      </c>
      <c r="C938">
        <v>90</v>
      </c>
      <c r="D938" s="2">
        <f ca="1">DATE(YEAR(TODAY())-3,11,23)</f>
        <v>44523</v>
      </c>
      <c r="E938">
        <v>10</v>
      </c>
      <c r="F938" s="2">
        <f t="shared" ca="1" si="17"/>
        <v>44533</v>
      </c>
      <c r="G938" t="s">
        <v>929</v>
      </c>
      <c r="H938">
        <v>4</v>
      </c>
    </row>
    <row r="939" spans="1:8" x14ac:dyDescent="0.25">
      <c r="A939">
        <v>1649</v>
      </c>
      <c r="B939">
        <v>1347</v>
      </c>
      <c r="C939">
        <v>97</v>
      </c>
      <c r="D939" s="2">
        <f ca="1">DATE(YEAR(TODAY())-3,11,24)</f>
        <v>44524</v>
      </c>
      <c r="E939">
        <v>7</v>
      </c>
      <c r="F939" s="2">
        <f t="shared" ca="1" si="17"/>
        <v>44531</v>
      </c>
      <c r="G939" t="s">
        <v>930</v>
      </c>
      <c r="H939">
        <v>1</v>
      </c>
    </row>
    <row r="940" spans="1:8" x14ac:dyDescent="0.25">
      <c r="A940">
        <v>464</v>
      </c>
      <c r="B940">
        <v>1339</v>
      </c>
      <c r="C940">
        <v>10</v>
      </c>
      <c r="D940" s="2">
        <f ca="1">DATE(YEAR(TODAY())-3,11,25)</f>
        <v>44525</v>
      </c>
      <c r="E940">
        <v>1</v>
      </c>
      <c r="F940" s="2">
        <f t="shared" ca="1" si="17"/>
        <v>44526</v>
      </c>
      <c r="G940" t="s">
        <v>931</v>
      </c>
      <c r="H940">
        <v>4</v>
      </c>
    </row>
    <row r="941" spans="1:8" x14ac:dyDescent="0.25">
      <c r="A941">
        <v>1883</v>
      </c>
      <c r="B941">
        <v>1252</v>
      </c>
      <c r="C941">
        <v>68</v>
      </c>
      <c r="D941" s="2">
        <f ca="1">DATE(YEAR(TODAY())-3,11,25)</f>
        <v>44525</v>
      </c>
      <c r="E941">
        <v>3</v>
      </c>
      <c r="F941" s="2">
        <f t="shared" ca="1" si="17"/>
        <v>44528</v>
      </c>
      <c r="G941" t="s">
        <v>932</v>
      </c>
      <c r="H941">
        <v>2</v>
      </c>
    </row>
    <row r="942" spans="1:8" x14ac:dyDescent="0.25">
      <c r="A942">
        <v>1183</v>
      </c>
      <c r="B942">
        <v>1326</v>
      </c>
      <c r="C942">
        <v>69</v>
      </c>
      <c r="D942" s="2">
        <f ca="1">DATE(YEAR(TODAY())-3,11,27)</f>
        <v>44527</v>
      </c>
      <c r="E942">
        <v>1</v>
      </c>
      <c r="F942" s="2">
        <f t="shared" ca="1" si="17"/>
        <v>44528</v>
      </c>
      <c r="G942" t="s">
        <v>933</v>
      </c>
      <c r="H942">
        <v>1</v>
      </c>
    </row>
    <row r="943" spans="1:8" x14ac:dyDescent="0.25">
      <c r="A943">
        <v>1915</v>
      </c>
      <c r="B943">
        <v>1293</v>
      </c>
      <c r="C943">
        <v>22</v>
      </c>
      <c r="D943" s="2">
        <f ca="1">DATE(YEAR(TODAY())-3,11,28)</f>
        <v>44528</v>
      </c>
      <c r="E943">
        <v>10</v>
      </c>
      <c r="F943" s="2">
        <f t="shared" ca="1" si="17"/>
        <v>44538</v>
      </c>
      <c r="G943" t="s">
        <v>934</v>
      </c>
      <c r="H943">
        <v>1</v>
      </c>
    </row>
    <row r="944" spans="1:8" x14ac:dyDescent="0.25">
      <c r="A944">
        <v>1346</v>
      </c>
      <c r="B944">
        <v>1271</v>
      </c>
      <c r="C944">
        <v>71</v>
      </c>
      <c r="D944" s="2">
        <f ca="1">DATE(YEAR(TODAY())-3,11,28)</f>
        <v>44528</v>
      </c>
      <c r="E944">
        <v>2</v>
      </c>
      <c r="F944" s="2">
        <f t="shared" ca="1" si="17"/>
        <v>44530</v>
      </c>
      <c r="G944" t="s">
        <v>935</v>
      </c>
      <c r="H944">
        <v>4</v>
      </c>
    </row>
    <row r="945" spans="1:8" x14ac:dyDescent="0.25">
      <c r="A945">
        <v>1864</v>
      </c>
      <c r="B945">
        <v>1392</v>
      </c>
      <c r="C945">
        <v>4</v>
      </c>
      <c r="D945" s="2">
        <f ca="1">DATE(YEAR(TODAY())-3,11,29)</f>
        <v>44529</v>
      </c>
      <c r="E945">
        <v>4</v>
      </c>
      <c r="F945" s="2">
        <f t="shared" ca="1" si="17"/>
        <v>44533</v>
      </c>
      <c r="G945" t="s">
        <v>936</v>
      </c>
      <c r="H945">
        <v>4</v>
      </c>
    </row>
    <row r="946" spans="1:8" x14ac:dyDescent="0.25">
      <c r="A946">
        <v>598</v>
      </c>
      <c r="B946">
        <v>1271</v>
      </c>
      <c r="C946">
        <v>81</v>
      </c>
      <c r="D946" s="2">
        <f ca="1">DATE(YEAR(TODAY())-3,12,1)</f>
        <v>44531</v>
      </c>
      <c r="E946">
        <v>8</v>
      </c>
      <c r="F946" s="2">
        <f t="shared" ca="1" si="17"/>
        <v>44539</v>
      </c>
      <c r="G946" t="s">
        <v>937</v>
      </c>
      <c r="H946">
        <v>1</v>
      </c>
    </row>
    <row r="947" spans="1:8" x14ac:dyDescent="0.25">
      <c r="A947">
        <v>141</v>
      </c>
      <c r="B947">
        <v>1263</v>
      </c>
      <c r="C947">
        <v>57</v>
      </c>
      <c r="D947" s="2">
        <f ca="1">DATE(YEAR(TODAY())-3,12,3)</f>
        <v>44533</v>
      </c>
      <c r="E947">
        <v>5</v>
      </c>
      <c r="F947" s="2">
        <f t="shared" ca="1" si="17"/>
        <v>44538</v>
      </c>
      <c r="G947" t="s">
        <v>938</v>
      </c>
      <c r="H947">
        <v>4</v>
      </c>
    </row>
    <row r="948" spans="1:8" x14ac:dyDescent="0.25">
      <c r="A948">
        <v>503</v>
      </c>
      <c r="B948">
        <v>1316</v>
      </c>
      <c r="C948">
        <v>10</v>
      </c>
      <c r="D948" s="2">
        <f ca="1">DATE(YEAR(TODAY())-3,12,3)</f>
        <v>44533</v>
      </c>
      <c r="E948">
        <v>1</v>
      </c>
      <c r="F948" s="2">
        <f t="shared" ca="1" si="17"/>
        <v>44534</v>
      </c>
      <c r="G948" t="s">
        <v>939</v>
      </c>
      <c r="H948">
        <v>4</v>
      </c>
    </row>
    <row r="949" spans="1:8" x14ac:dyDescent="0.25">
      <c r="A949">
        <v>4</v>
      </c>
      <c r="B949">
        <v>1252</v>
      </c>
      <c r="C949">
        <v>75</v>
      </c>
      <c r="D949" s="2">
        <f ca="1">DATE(YEAR(TODAY())-3,12,6)</f>
        <v>44536</v>
      </c>
      <c r="E949">
        <v>8</v>
      </c>
      <c r="F949" s="2">
        <f t="shared" ca="1" si="17"/>
        <v>44544</v>
      </c>
      <c r="G949" t="s">
        <v>940</v>
      </c>
      <c r="H949">
        <v>1</v>
      </c>
    </row>
    <row r="950" spans="1:8" x14ac:dyDescent="0.25">
      <c r="A950">
        <v>245</v>
      </c>
      <c r="B950">
        <v>1391</v>
      </c>
      <c r="C950">
        <v>27</v>
      </c>
      <c r="D950" s="2">
        <f ca="1">DATE(YEAR(TODAY())-3,12,8)</f>
        <v>44538</v>
      </c>
      <c r="E950">
        <v>6</v>
      </c>
      <c r="F950" s="2">
        <f t="shared" ca="1" si="17"/>
        <v>44544</v>
      </c>
      <c r="G950" t="s">
        <v>941</v>
      </c>
      <c r="H950">
        <v>5</v>
      </c>
    </row>
    <row r="951" spans="1:8" x14ac:dyDescent="0.25">
      <c r="A951">
        <v>1443</v>
      </c>
      <c r="B951">
        <v>1325</v>
      </c>
      <c r="C951">
        <v>53</v>
      </c>
      <c r="D951" s="2">
        <f ca="1">DATE(YEAR(TODAY())-3,12,9)</f>
        <v>44539</v>
      </c>
      <c r="E951">
        <v>1</v>
      </c>
      <c r="F951" s="2">
        <f t="shared" ca="1" si="17"/>
        <v>44540</v>
      </c>
      <c r="G951" t="s">
        <v>942</v>
      </c>
      <c r="H951">
        <v>5</v>
      </c>
    </row>
    <row r="952" spans="1:8" x14ac:dyDescent="0.25">
      <c r="A952">
        <v>1936</v>
      </c>
      <c r="B952">
        <v>1234</v>
      </c>
      <c r="C952">
        <v>63</v>
      </c>
      <c r="D952" s="2">
        <f ca="1">DATE(YEAR(TODAY())-3,12,10)</f>
        <v>44540</v>
      </c>
      <c r="E952">
        <v>2</v>
      </c>
      <c r="F952" s="2">
        <f t="shared" ca="1" si="17"/>
        <v>44542</v>
      </c>
      <c r="G952" t="s">
        <v>943</v>
      </c>
      <c r="H952">
        <v>1</v>
      </c>
    </row>
    <row r="953" spans="1:8" x14ac:dyDescent="0.25">
      <c r="A953">
        <v>990</v>
      </c>
      <c r="B953">
        <v>1339</v>
      </c>
      <c r="C953">
        <v>7</v>
      </c>
      <c r="D953" s="2">
        <f ca="1">DATE(YEAR(TODAY())-3,12,10)</f>
        <v>44540</v>
      </c>
      <c r="E953">
        <v>5</v>
      </c>
      <c r="F953" s="2">
        <f t="shared" ca="1" si="17"/>
        <v>44545</v>
      </c>
      <c r="G953" t="s">
        <v>944</v>
      </c>
      <c r="H953">
        <v>2</v>
      </c>
    </row>
    <row r="954" spans="1:8" x14ac:dyDescent="0.25">
      <c r="A954">
        <v>684</v>
      </c>
      <c r="B954">
        <v>1268</v>
      </c>
      <c r="C954">
        <v>23</v>
      </c>
      <c r="D954" s="2">
        <f ca="1">DATE(YEAR(TODAY())-3,12,11)</f>
        <v>44541</v>
      </c>
      <c r="E954">
        <v>10</v>
      </c>
      <c r="F954" s="2">
        <f t="shared" ca="1" si="17"/>
        <v>44551</v>
      </c>
      <c r="G954" t="s">
        <v>945</v>
      </c>
      <c r="H954">
        <v>1</v>
      </c>
    </row>
    <row r="955" spans="1:8" x14ac:dyDescent="0.25">
      <c r="A955">
        <v>497</v>
      </c>
      <c r="B955">
        <v>1285</v>
      </c>
      <c r="C955">
        <v>74</v>
      </c>
      <c r="D955" s="2">
        <f ca="1">DATE(YEAR(TODAY())-3,12,12)</f>
        <v>44542</v>
      </c>
      <c r="E955">
        <v>10</v>
      </c>
      <c r="F955" s="2">
        <f t="shared" ca="1" si="17"/>
        <v>44552</v>
      </c>
      <c r="G955" t="s">
        <v>946</v>
      </c>
      <c r="H955">
        <v>5</v>
      </c>
    </row>
    <row r="956" spans="1:8" x14ac:dyDescent="0.25">
      <c r="A956">
        <v>766</v>
      </c>
      <c r="B956">
        <v>1351</v>
      </c>
      <c r="C956">
        <v>45</v>
      </c>
      <c r="D956" s="2">
        <f ca="1">DATE(YEAR(TODAY())-3,12,12)</f>
        <v>44542</v>
      </c>
      <c r="E956">
        <v>5</v>
      </c>
      <c r="F956" s="2">
        <f t="shared" ca="1" si="17"/>
        <v>44547</v>
      </c>
      <c r="G956" t="s">
        <v>947</v>
      </c>
      <c r="H956">
        <v>5</v>
      </c>
    </row>
    <row r="957" spans="1:8" x14ac:dyDescent="0.25">
      <c r="A957">
        <v>696</v>
      </c>
      <c r="B957">
        <v>1263</v>
      </c>
      <c r="C957">
        <v>48</v>
      </c>
      <c r="D957" s="2">
        <f ca="1">DATE(YEAR(TODAY())-3,12,13)</f>
        <v>44543</v>
      </c>
      <c r="E957">
        <v>9</v>
      </c>
      <c r="F957" s="2">
        <f t="shared" ca="1" si="17"/>
        <v>44552</v>
      </c>
      <c r="G957" t="s">
        <v>948</v>
      </c>
      <c r="H957">
        <v>4</v>
      </c>
    </row>
    <row r="958" spans="1:8" x14ac:dyDescent="0.25">
      <c r="A958">
        <v>110</v>
      </c>
      <c r="B958">
        <v>1322</v>
      </c>
      <c r="C958">
        <v>22</v>
      </c>
      <c r="D958" s="2">
        <f ca="1">DATE(YEAR(TODAY())-3,12,13)</f>
        <v>44543</v>
      </c>
      <c r="E958">
        <v>9</v>
      </c>
      <c r="F958" s="2">
        <f t="shared" ca="1" si="17"/>
        <v>44552</v>
      </c>
      <c r="G958" t="s">
        <v>949</v>
      </c>
      <c r="H958">
        <v>5</v>
      </c>
    </row>
    <row r="959" spans="1:8" x14ac:dyDescent="0.25">
      <c r="A959">
        <v>1846</v>
      </c>
      <c r="B959">
        <v>1364</v>
      </c>
      <c r="C959">
        <v>25</v>
      </c>
      <c r="D959" s="2">
        <f ca="1">DATE(YEAR(TODAY())-3,12,13)</f>
        <v>44543</v>
      </c>
      <c r="E959">
        <v>8</v>
      </c>
      <c r="F959" s="2">
        <f t="shared" ca="1" si="17"/>
        <v>44551</v>
      </c>
      <c r="G959" t="s">
        <v>950</v>
      </c>
      <c r="H959">
        <v>1</v>
      </c>
    </row>
    <row r="960" spans="1:8" x14ac:dyDescent="0.25">
      <c r="A960">
        <v>1597</v>
      </c>
      <c r="B960">
        <v>1337</v>
      </c>
      <c r="C960">
        <v>89</v>
      </c>
      <c r="D960" s="2">
        <f ca="1">DATE(YEAR(TODAY())-3,12,14)</f>
        <v>44544</v>
      </c>
      <c r="E960">
        <v>7</v>
      </c>
      <c r="F960" s="2">
        <f t="shared" ca="1" si="17"/>
        <v>44551</v>
      </c>
      <c r="G960" t="s">
        <v>951</v>
      </c>
      <c r="H960">
        <v>2</v>
      </c>
    </row>
    <row r="961" spans="1:8" x14ac:dyDescent="0.25">
      <c r="A961">
        <v>831</v>
      </c>
      <c r="B961">
        <v>1253</v>
      </c>
      <c r="C961">
        <v>21</v>
      </c>
      <c r="D961" s="2">
        <f ca="1">DATE(YEAR(TODAY())-3,12,14)</f>
        <v>44544</v>
      </c>
      <c r="E961">
        <v>8</v>
      </c>
      <c r="F961" s="2">
        <f t="shared" ca="1" si="17"/>
        <v>44552</v>
      </c>
      <c r="G961" t="s">
        <v>952</v>
      </c>
      <c r="H961">
        <v>4</v>
      </c>
    </row>
    <row r="962" spans="1:8" x14ac:dyDescent="0.25">
      <c r="A962">
        <v>40</v>
      </c>
      <c r="B962">
        <v>1348</v>
      </c>
      <c r="C962">
        <v>61</v>
      </c>
      <c r="D962" s="2">
        <f ca="1">DATE(YEAR(TODAY())-3,12,15)</f>
        <v>44545</v>
      </c>
      <c r="E962">
        <v>3</v>
      </c>
      <c r="F962" s="2">
        <f t="shared" ca="1" si="17"/>
        <v>44548</v>
      </c>
      <c r="G962" t="s">
        <v>953</v>
      </c>
      <c r="H962">
        <v>1</v>
      </c>
    </row>
    <row r="963" spans="1:8" x14ac:dyDescent="0.25">
      <c r="A963">
        <v>1793</v>
      </c>
      <c r="B963">
        <v>1286</v>
      </c>
      <c r="C963">
        <v>51</v>
      </c>
      <c r="D963" s="2">
        <f ca="1">DATE(YEAR(TODAY())-3,12,15)</f>
        <v>44545</v>
      </c>
      <c r="E963">
        <v>10</v>
      </c>
      <c r="F963" s="2">
        <f t="shared" ca="1" si="17"/>
        <v>44555</v>
      </c>
      <c r="G963" t="s">
        <v>954</v>
      </c>
      <c r="H963">
        <v>1</v>
      </c>
    </row>
    <row r="964" spans="1:8" x14ac:dyDescent="0.25">
      <c r="A964">
        <v>936</v>
      </c>
      <c r="B964">
        <v>1383</v>
      </c>
      <c r="C964">
        <v>59</v>
      </c>
      <c r="D964" s="2">
        <f ca="1">DATE(YEAR(TODAY())-3,12,16)</f>
        <v>44546</v>
      </c>
      <c r="E964">
        <v>1</v>
      </c>
      <c r="F964" s="2">
        <f t="shared" ref="F964:F1027" ca="1" si="18">D964+E964</f>
        <v>44547</v>
      </c>
      <c r="G964" t="s">
        <v>955</v>
      </c>
      <c r="H964">
        <v>1</v>
      </c>
    </row>
    <row r="965" spans="1:8" x14ac:dyDescent="0.25">
      <c r="A965">
        <v>700</v>
      </c>
      <c r="B965">
        <v>1254</v>
      </c>
      <c r="C965">
        <v>73</v>
      </c>
      <c r="D965" s="2">
        <f ca="1">DATE(YEAR(TODAY())-3,12,18)</f>
        <v>44548</v>
      </c>
      <c r="E965">
        <v>1</v>
      </c>
      <c r="F965" s="2">
        <f t="shared" ca="1" si="18"/>
        <v>44549</v>
      </c>
      <c r="G965" t="s">
        <v>956</v>
      </c>
      <c r="H965">
        <v>4</v>
      </c>
    </row>
    <row r="966" spans="1:8" x14ac:dyDescent="0.25">
      <c r="A966">
        <v>86</v>
      </c>
      <c r="B966">
        <v>1277</v>
      </c>
      <c r="C966">
        <v>27</v>
      </c>
      <c r="D966" s="2">
        <f ca="1">DATE(YEAR(TODAY())-3,12,18)</f>
        <v>44548</v>
      </c>
      <c r="E966">
        <v>7</v>
      </c>
      <c r="F966" s="2">
        <f t="shared" ca="1" si="18"/>
        <v>44555</v>
      </c>
      <c r="G966" t="s">
        <v>957</v>
      </c>
      <c r="H966">
        <v>1</v>
      </c>
    </row>
    <row r="967" spans="1:8" x14ac:dyDescent="0.25">
      <c r="A967">
        <v>1661</v>
      </c>
      <c r="B967">
        <v>1274</v>
      </c>
      <c r="C967">
        <v>94</v>
      </c>
      <c r="D967" s="2">
        <f ca="1">DATE(YEAR(TODAY())-3,12,19)</f>
        <v>44549</v>
      </c>
      <c r="E967">
        <v>2</v>
      </c>
      <c r="F967" s="2">
        <f t="shared" ca="1" si="18"/>
        <v>44551</v>
      </c>
      <c r="G967" t="s">
        <v>958</v>
      </c>
      <c r="H967">
        <v>4</v>
      </c>
    </row>
    <row r="968" spans="1:8" x14ac:dyDescent="0.25">
      <c r="A968">
        <v>1747</v>
      </c>
      <c r="B968">
        <v>1373</v>
      </c>
      <c r="C968">
        <v>76</v>
      </c>
      <c r="D968" s="2">
        <f ca="1">DATE(YEAR(TODAY())-3,12,20)</f>
        <v>44550</v>
      </c>
      <c r="E968">
        <v>9</v>
      </c>
      <c r="F968" s="2">
        <f t="shared" ca="1" si="18"/>
        <v>44559</v>
      </c>
      <c r="G968" t="s">
        <v>364</v>
      </c>
      <c r="H968">
        <v>4</v>
      </c>
    </row>
    <row r="969" spans="1:8" x14ac:dyDescent="0.25">
      <c r="A969">
        <v>271</v>
      </c>
      <c r="B969">
        <v>1272</v>
      </c>
      <c r="C969">
        <v>12</v>
      </c>
      <c r="D969" s="2">
        <f ca="1">DATE(YEAR(TODAY())-3,12,21)</f>
        <v>44551</v>
      </c>
      <c r="E969">
        <v>4</v>
      </c>
      <c r="F969" s="2">
        <f t="shared" ca="1" si="18"/>
        <v>44555</v>
      </c>
      <c r="G969" t="s">
        <v>959</v>
      </c>
      <c r="H969">
        <v>2</v>
      </c>
    </row>
    <row r="970" spans="1:8" x14ac:dyDescent="0.25">
      <c r="A970">
        <v>1368</v>
      </c>
      <c r="B970">
        <v>1268</v>
      </c>
      <c r="C970">
        <v>90</v>
      </c>
      <c r="D970" s="2">
        <f ca="1">DATE(YEAR(TODAY())-3,12,22)</f>
        <v>44552</v>
      </c>
      <c r="E970">
        <v>9</v>
      </c>
      <c r="F970" s="2">
        <f t="shared" ca="1" si="18"/>
        <v>44561</v>
      </c>
      <c r="G970" t="s">
        <v>960</v>
      </c>
      <c r="H970">
        <v>4</v>
      </c>
    </row>
    <row r="971" spans="1:8" x14ac:dyDescent="0.25">
      <c r="A971">
        <v>1678</v>
      </c>
      <c r="B971">
        <v>1236</v>
      </c>
      <c r="C971">
        <v>47</v>
      </c>
      <c r="D971" s="2">
        <f ca="1">DATE(YEAR(TODAY())-3,12,23)</f>
        <v>44553</v>
      </c>
      <c r="E971">
        <v>1</v>
      </c>
      <c r="F971" s="2">
        <f t="shared" ca="1" si="18"/>
        <v>44554</v>
      </c>
      <c r="G971" t="s">
        <v>961</v>
      </c>
      <c r="H971">
        <v>4</v>
      </c>
    </row>
    <row r="972" spans="1:8" x14ac:dyDescent="0.25">
      <c r="A972">
        <v>841</v>
      </c>
      <c r="B972">
        <v>1333</v>
      </c>
      <c r="C972">
        <v>19</v>
      </c>
      <c r="D972" s="2">
        <f ca="1">DATE(YEAR(TODAY())-3,12,24)</f>
        <v>44554</v>
      </c>
      <c r="E972">
        <v>8</v>
      </c>
      <c r="F972" s="2">
        <f t="shared" ca="1" si="18"/>
        <v>44562</v>
      </c>
      <c r="G972" t="s">
        <v>962</v>
      </c>
      <c r="H972">
        <v>4</v>
      </c>
    </row>
    <row r="973" spans="1:8" x14ac:dyDescent="0.25">
      <c r="A973">
        <v>1318</v>
      </c>
      <c r="B973">
        <v>1342</v>
      </c>
      <c r="C973">
        <v>48</v>
      </c>
      <c r="D973" s="2">
        <f ca="1">DATE(YEAR(TODAY())-3,12,25)</f>
        <v>44555</v>
      </c>
      <c r="E973">
        <v>3</v>
      </c>
      <c r="F973" s="2">
        <f t="shared" ca="1" si="18"/>
        <v>44558</v>
      </c>
      <c r="G973" t="s">
        <v>963</v>
      </c>
      <c r="H973">
        <v>5</v>
      </c>
    </row>
    <row r="974" spans="1:8" x14ac:dyDescent="0.25">
      <c r="A974">
        <v>925</v>
      </c>
      <c r="B974">
        <v>1351</v>
      </c>
      <c r="C974">
        <v>98</v>
      </c>
      <c r="D974" s="2">
        <f ca="1">DATE(YEAR(TODAY())-3,12,25)</f>
        <v>44555</v>
      </c>
      <c r="E974">
        <v>8</v>
      </c>
      <c r="F974" s="2">
        <f t="shared" ca="1" si="18"/>
        <v>44563</v>
      </c>
      <c r="G974" t="s">
        <v>964</v>
      </c>
      <c r="H974">
        <v>1</v>
      </c>
    </row>
    <row r="975" spans="1:8" x14ac:dyDescent="0.25">
      <c r="A975">
        <v>419</v>
      </c>
      <c r="B975">
        <v>1332</v>
      </c>
      <c r="C975">
        <v>87</v>
      </c>
      <c r="D975" s="2">
        <f ca="1">DATE(YEAR(TODAY())-3,12,25)</f>
        <v>44555</v>
      </c>
      <c r="E975">
        <v>9</v>
      </c>
      <c r="F975" s="2">
        <f t="shared" ca="1" si="18"/>
        <v>44564</v>
      </c>
      <c r="G975" t="s">
        <v>965</v>
      </c>
      <c r="H975">
        <v>4</v>
      </c>
    </row>
    <row r="976" spans="1:8" x14ac:dyDescent="0.25">
      <c r="A976">
        <v>165</v>
      </c>
      <c r="B976">
        <v>1252</v>
      </c>
      <c r="C976">
        <v>44</v>
      </c>
      <c r="D976" s="2">
        <f ca="1">DATE(YEAR(TODAY())-3,12,25)</f>
        <v>44555</v>
      </c>
      <c r="E976">
        <v>4</v>
      </c>
      <c r="F976" s="2">
        <f t="shared" ca="1" si="18"/>
        <v>44559</v>
      </c>
      <c r="G976" t="s">
        <v>966</v>
      </c>
      <c r="H976">
        <v>1</v>
      </c>
    </row>
    <row r="977" spans="1:8" x14ac:dyDescent="0.25">
      <c r="A977">
        <v>593</v>
      </c>
      <c r="B977">
        <v>1238</v>
      </c>
      <c r="C977">
        <v>33</v>
      </c>
      <c r="D977" s="2">
        <f ca="1">DATE(YEAR(TODAY())-3,12,27)</f>
        <v>44557</v>
      </c>
      <c r="E977">
        <v>8</v>
      </c>
      <c r="F977" s="2">
        <f t="shared" ca="1" si="18"/>
        <v>44565</v>
      </c>
      <c r="G977" t="s">
        <v>967</v>
      </c>
      <c r="H977">
        <v>4</v>
      </c>
    </row>
    <row r="978" spans="1:8" x14ac:dyDescent="0.25">
      <c r="A978">
        <v>1218</v>
      </c>
      <c r="B978">
        <v>1308</v>
      </c>
      <c r="C978">
        <v>11</v>
      </c>
      <c r="D978" s="2">
        <f ca="1">DATE(YEAR(TODAY())-3,12,28)</f>
        <v>44558</v>
      </c>
      <c r="E978">
        <v>1</v>
      </c>
      <c r="F978" s="2">
        <f t="shared" ca="1" si="18"/>
        <v>44559</v>
      </c>
      <c r="G978" t="s">
        <v>968</v>
      </c>
      <c r="H978">
        <v>1</v>
      </c>
    </row>
    <row r="979" spans="1:8" x14ac:dyDescent="0.25">
      <c r="A979">
        <v>201</v>
      </c>
      <c r="B979">
        <v>1358</v>
      </c>
      <c r="C979">
        <v>37</v>
      </c>
      <c r="D979" s="2">
        <f ca="1">DATE(YEAR(TODAY())-3,12,28)</f>
        <v>44558</v>
      </c>
      <c r="E979">
        <v>7</v>
      </c>
      <c r="F979" s="2">
        <f t="shared" ca="1" si="18"/>
        <v>44565</v>
      </c>
      <c r="G979" t="s">
        <v>969</v>
      </c>
      <c r="H979">
        <v>4</v>
      </c>
    </row>
    <row r="980" spans="1:8" x14ac:dyDescent="0.25">
      <c r="A980">
        <v>603</v>
      </c>
      <c r="B980">
        <v>1313</v>
      </c>
      <c r="C980">
        <v>98</v>
      </c>
      <c r="D980" s="2">
        <f ca="1">DATE(YEAR(TODAY())-3,12,30)</f>
        <v>44560</v>
      </c>
      <c r="E980">
        <v>9</v>
      </c>
      <c r="F980" s="2">
        <f t="shared" ca="1" si="18"/>
        <v>44569</v>
      </c>
      <c r="G980" t="s">
        <v>970</v>
      </c>
      <c r="H980">
        <v>5</v>
      </c>
    </row>
    <row r="981" spans="1:8" x14ac:dyDescent="0.25">
      <c r="A981">
        <v>519</v>
      </c>
      <c r="B981">
        <v>1262</v>
      </c>
      <c r="C981">
        <v>54</v>
      </c>
      <c r="D981" s="2">
        <f ca="1">DATE(YEAR(TODAY())-3,12,30)</f>
        <v>44560</v>
      </c>
      <c r="E981">
        <v>5</v>
      </c>
      <c r="F981" s="2">
        <f t="shared" ca="1" si="18"/>
        <v>44565</v>
      </c>
      <c r="G981" t="s">
        <v>971</v>
      </c>
      <c r="H981">
        <v>4</v>
      </c>
    </row>
    <row r="982" spans="1:8" x14ac:dyDescent="0.25">
      <c r="A982">
        <v>1928</v>
      </c>
      <c r="B982">
        <v>1386</v>
      </c>
      <c r="C982">
        <v>89</v>
      </c>
      <c r="D982" s="2">
        <f ca="1">DATE(YEAR(TODAY())-3,12,31)</f>
        <v>44561</v>
      </c>
      <c r="E982">
        <v>5</v>
      </c>
      <c r="F982" s="2">
        <f t="shared" ca="1" si="18"/>
        <v>44566</v>
      </c>
      <c r="G982" t="s">
        <v>972</v>
      </c>
      <c r="H982">
        <v>1</v>
      </c>
    </row>
    <row r="983" spans="1:8" x14ac:dyDescent="0.25">
      <c r="A983">
        <v>1246</v>
      </c>
      <c r="B983">
        <v>1274</v>
      </c>
      <c r="C983">
        <v>9</v>
      </c>
      <c r="D983" s="2">
        <f ca="1">DATE(YEAR(TODAY())-3,12,31)</f>
        <v>44561</v>
      </c>
      <c r="E983">
        <v>8</v>
      </c>
      <c r="F983" s="2">
        <f t="shared" ca="1" si="18"/>
        <v>44569</v>
      </c>
      <c r="G983" t="s">
        <v>973</v>
      </c>
      <c r="H983">
        <v>1</v>
      </c>
    </row>
    <row r="984" spans="1:8" x14ac:dyDescent="0.25">
      <c r="A984">
        <v>412</v>
      </c>
      <c r="B984">
        <v>1353</v>
      </c>
      <c r="C984">
        <v>95</v>
      </c>
      <c r="D984" s="2">
        <f ca="1">DATE(YEAR(TODAY())-2,1,1)</f>
        <v>44562</v>
      </c>
      <c r="E984">
        <v>7</v>
      </c>
      <c r="F984" s="2">
        <f t="shared" ca="1" si="18"/>
        <v>44569</v>
      </c>
      <c r="G984" t="s">
        <v>974</v>
      </c>
      <c r="H984">
        <v>4</v>
      </c>
    </row>
    <row r="985" spans="1:8" x14ac:dyDescent="0.25">
      <c r="A985">
        <v>525</v>
      </c>
      <c r="B985">
        <v>1322</v>
      </c>
      <c r="C985">
        <v>100</v>
      </c>
      <c r="D985" s="2">
        <f ca="1">DATE(YEAR(TODAY())-2,1,3)</f>
        <v>44564</v>
      </c>
      <c r="E985">
        <v>2</v>
      </c>
      <c r="F985" s="2">
        <f t="shared" ca="1" si="18"/>
        <v>44566</v>
      </c>
      <c r="G985" t="s">
        <v>975</v>
      </c>
      <c r="H985">
        <v>1</v>
      </c>
    </row>
    <row r="986" spans="1:8" x14ac:dyDescent="0.25">
      <c r="A986">
        <v>854</v>
      </c>
      <c r="B986">
        <v>1300</v>
      </c>
      <c r="C986">
        <v>48</v>
      </c>
      <c r="D986" s="2">
        <f ca="1">DATE(YEAR(TODAY())-2,1,3)</f>
        <v>44564</v>
      </c>
      <c r="E986">
        <v>1</v>
      </c>
      <c r="F986" s="2">
        <f t="shared" ca="1" si="18"/>
        <v>44565</v>
      </c>
      <c r="G986" t="s">
        <v>976</v>
      </c>
      <c r="H986">
        <v>2</v>
      </c>
    </row>
    <row r="987" spans="1:8" x14ac:dyDescent="0.25">
      <c r="A987">
        <v>501</v>
      </c>
      <c r="B987">
        <v>1237</v>
      </c>
      <c r="C987">
        <v>78</v>
      </c>
      <c r="D987" s="2">
        <f ca="1">DATE(YEAR(TODAY())-2,1,3)</f>
        <v>44564</v>
      </c>
      <c r="E987">
        <v>5</v>
      </c>
      <c r="F987" s="2">
        <f t="shared" ca="1" si="18"/>
        <v>44569</v>
      </c>
      <c r="G987" t="s">
        <v>977</v>
      </c>
      <c r="H987">
        <v>5</v>
      </c>
    </row>
    <row r="988" spans="1:8" x14ac:dyDescent="0.25">
      <c r="A988">
        <v>1675</v>
      </c>
      <c r="B988">
        <v>1234</v>
      </c>
      <c r="C988">
        <v>3</v>
      </c>
      <c r="D988" s="2">
        <f ca="1">DATE(YEAR(TODAY())-2,1,4)</f>
        <v>44565</v>
      </c>
      <c r="E988">
        <v>4</v>
      </c>
      <c r="F988" s="2">
        <f t="shared" ca="1" si="18"/>
        <v>44569</v>
      </c>
      <c r="G988" t="s">
        <v>978</v>
      </c>
      <c r="H988">
        <v>4</v>
      </c>
    </row>
    <row r="989" spans="1:8" x14ac:dyDescent="0.25">
      <c r="A989">
        <v>912</v>
      </c>
      <c r="B989">
        <v>1286</v>
      </c>
      <c r="C989">
        <v>67</v>
      </c>
      <c r="D989" s="2">
        <f ca="1">DATE(YEAR(TODAY())-2,1,6)</f>
        <v>44567</v>
      </c>
      <c r="E989">
        <v>10</v>
      </c>
      <c r="F989" s="2">
        <f t="shared" ca="1" si="18"/>
        <v>44577</v>
      </c>
      <c r="G989" t="s">
        <v>979</v>
      </c>
      <c r="H989">
        <v>4</v>
      </c>
    </row>
    <row r="990" spans="1:8" x14ac:dyDescent="0.25">
      <c r="A990">
        <v>1565</v>
      </c>
      <c r="B990">
        <v>1390</v>
      </c>
      <c r="C990">
        <v>16</v>
      </c>
      <c r="D990" s="2">
        <f ca="1">DATE(YEAR(TODAY())-2,1,7)</f>
        <v>44568</v>
      </c>
      <c r="E990">
        <v>7</v>
      </c>
      <c r="F990" s="2">
        <f t="shared" ca="1" si="18"/>
        <v>44575</v>
      </c>
      <c r="G990" t="s">
        <v>980</v>
      </c>
      <c r="H990">
        <v>1</v>
      </c>
    </row>
    <row r="991" spans="1:8" x14ac:dyDescent="0.25">
      <c r="A991">
        <v>29</v>
      </c>
      <c r="B991">
        <v>1368</v>
      </c>
      <c r="C991">
        <v>24</v>
      </c>
      <c r="D991" s="2">
        <f ca="1">DATE(YEAR(TODAY())-2,1,8)</f>
        <v>44569</v>
      </c>
      <c r="E991">
        <v>6</v>
      </c>
      <c r="F991" s="2">
        <f t="shared" ca="1" si="18"/>
        <v>44575</v>
      </c>
      <c r="G991" t="s">
        <v>981</v>
      </c>
      <c r="H991">
        <v>4</v>
      </c>
    </row>
    <row r="992" spans="1:8" x14ac:dyDescent="0.25">
      <c r="A992">
        <v>1762</v>
      </c>
      <c r="B992">
        <v>1262</v>
      </c>
      <c r="C992">
        <v>20</v>
      </c>
      <c r="D992" s="2">
        <f ca="1">DATE(YEAR(TODAY())-2,1,8)</f>
        <v>44569</v>
      </c>
      <c r="E992">
        <v>5</v>
      </c>
      <c r="F992" s="2">
        <f t="shared" ca="1" si="18"/>
        <v>44574</v>
      </c>
      <c r="G992" t="s">
        <v>982</v>
      </c>
      <c r="H992">
        <v>4</v>
      </c>
    </row>
    <row r="993" spans="1:8" x14ac:dyDescent="0.25">
      <c r="A993">
        <v>1903</v>
      </c>
      <c r="B993">
        <v>1319</v>
      </c>
      <c r="C993">
        <v>61</v>
      </c>
      <c r="D993" s="2">
        <f ca="1">DATE(YEAR(TODAY())-2,1,9)</f>
        <v>44570</v>
      </c>
      <c r="E993">
        <v>2</v>
      </c>
      <c r="F993" s="2">
        <f t="shared" ca="1" si="18"/>
        <v>44572</v>
      </c>
      <c r="G993" t="s">
        <v>983</v>
      </c>
      <c r="H993">
        <v>4</v>
      </c>
    </row>
    <row r="994" spans="1:8" x14ac:dyDescent="0.25">
      <c r="A994">
        <v>733</v>
      </c>
      <c r="B994">
        <v>1379</v>
      </c>
      <c r="C994">
        <v>28</v>
      </c>
      <c r="D994" s="2">
        <f ca="1">DATE(YEAR(TODAY())-2,1,9)</f>
        <v>44570</v>
      </c>
      <c r="E994">
        <v>3</v>
      </c>
      <c r="F994" s="2">
        <f t="shared" ca="1" si="18"/>
        <v>44573</v>
      </c>
      <c r="G994" t="s">
        <v>984</v>
      </c>
      <c r="H994">
        <v>5</v>
      </c>
    </row>
    <row r="995" spans="1:8" x14ac:dyDescent="0.25">
      <c r="A995">
        <v>1561</v>
      </c>
      <c r="B995">
        <v>1299</v>
      </c>
      <c r="C995">
        <v>68</v>
      </c>
      <c r="D995" s="2">
        <f ca="1">DATE(YEAR(TODAY())-2,1,11)</f>
        <v>44572</v>
      </c>
      <c r="E995">
        <v>4</v>
      </c>
      <c r="F995" s="2">
        <f t="shared" ca="1" si="18"/>
        <v>44576</v>
      </c>
      <c r="G995" t="s">
        <v>985</v>
      </c>
      <c r="H995">
        <v>1</v>
      </c>
    </row>
    <row r="996" spans="1:8" x14ac:dyDescent="0.25">
      <c r="A996">
        <v>1113</v>
      </c>
      <c r="B996">
        <v>1272</v>
      </c>
      <c r="C996">
        <v>25</v>
      </c>
      <c r="D996" s="2">
        <f ca="1">DATE(YEAR(TODAY())-2,1,11)</f>
        <v>44572</v>
      </c>
      <c r="E996">
        <v>2</v>
      </c>
      <c r="F996" s="2">
        <f t="shared" ca="1" si="18"/>
        <v>44574</v>
      </c>
      <c r="G996" t="s">
        <v>986</v>
      </c>
      <c r="H996">
        <v>1</v>
      </c>
    </row>
    <row r="997" spans="1:8" x14ac:dyDescent="0.25">
      <c r="A997">
        <v>701</v>
      </c>
      <c r="B997">
        <v>1373</v>
      </c>
      <c r="C997">
        <v>96</v>
      </c>
      <c r="D997" s="2">
        <f ca="1">DATE(YEAR(TODAY())-2,1,12)</f>
        <v>44573</v>
      </c>
      <c r="E997">
        <v>4</v>
      </c>
      <c r="F997" s="2">
        <f t="shared" ca="1" si="18"/>
        <v>44577</v>
      </c>
      <c r="G997" t="s">
        <v>987</v>
      </c>
      <c r="H997">
        <v>2</v>
      </c>
    </row>
    <row r="998" spans="1:8" x14ac:dyDescent="0.25">
      <c r="A998">
        <v>420</v>
      </c>
      <c r="B998">
        <v>1269</v>
      </c>
      <c r="C998">
        <v>17</v>
      </c>
      <c r="D998" s="2">
        <f ca="1">DATE(YEAR(TODAY())-2,1,12)</f>
        <v>44573</v>
      </c>
      <c r="E998">
        <v>4</v>
      </c>
      <c r="F998" s="2">
        <f t="shared" ca="1" si="18"/>
        <v>44577</v>
      </c>
      <c r="G998" t="s">
        <v>988</v>
      </c>
      <c r="H998">
        <v>4</v>
      </c>
    </row>
    <row r="999" spans="1:8" x14ac:dyDescent="0.25">
      <c r="A999">
        <v>723</v>
      </c>
      <c r="B999">
        <v>1390</v>
      </c>
      <c r="C999">
        <v>84</v>
      </c>
      <c r="D999" s="2">
        <f ca="1">DATE(YEAR(TODAY())-2,1,13)</f>
        <v>44574</v>
      </c>
      <c r="E999">
        <v>8</v>
      </c>
      <c r="F999" s="2">
        <f t="shared" ca="1" si="18"/>
        <v>44582</v>
      </c>
      <c r="G999" t="s">
        <v>989</v>
      </c>
      <c r="H999">
        <v>4</v>
      </c>
    </row>
    <row r="1000" spans="1:8" x14ac:dyDescent="0.25">
      <c r="A1000">
        <v>743</v>
      </c>
      <c r="B1000">
        <v>1325</v>
      </c>
      <c r="C1000">
        <v>80</v>
      </c>
      <c r="D1000" s="2">
        <f ca="1">DATE(YEAR(TODAY())-2,1,14)</f>
        <v>44575</v>
      </c>
      <c r="E1000">
        <v>10</v>
      </c>
      <c r="F1000" s="2">
        <f t="shared" ca="1" si="18"/>
        <v>44585</v>
      </c>
      <c r="G1000" t="s">
        <v>990</v>
      </c>
      <c r="H1000">
        <v>4</v>
      </c>
    </row>
    <row r="1001" spans="1:8" x14ac:dyDescent="0.25">
      <c r="A1001">
        <v>388</v>
      </c>
      <c r="B1001">
        <v>1256</v>
      </c>
      <c r="C1001">
        <v>53</v>
      </c>
      <c r="D1001" s="2">
        <f ca="1">DATE(YEAR(TODAY())-2,1,15)</f>
        <v>44576</v>
      </c>
      <c r="E1001">
        <v>4</v>
      </c>
      <c r="F1001" s="2">
        <f t="shared" ca="1" si="18"/>
        <v>44580</v>
      </c>
      <c r="G1001" t="s">
        <v>991</v>
      </c>
      <c r="H1001">
        <v>5</v>
      </c>
    </row>
    <row r="1002" spans="1:8" x14ac:dyDescent="0.25">
      <c r="A1002">
        <v>1145</v>
      </c>
      <c r="B1002">
        <v>1365</v>
      </c>
      <c r="C1002">
        <v>37</v>
      </c>
      <c r="D1002" s="2">
        <f ca="1">DATE(YEAR(TODAY())-2,1,16)</f>
        <v>44577</v>
      </c>
      <c r="E1002">
        <v>7</v>
      </c>
      <c r="F1002" s="2">
        <f t="shared" ca="1" si="18"/>
        <v>44584</v>
      </c>
      <c r="G1002" t="s">
        <v>992</v>
      </c>
      <c r="H1002">
        <v>1</v>
      </c>
    </row>
    <row r="1003" spans="1:8" x14ac:dyDescent="0.25">
      <c r="A1003">
        <v>1710</v>
      </c>
      <c r="B1003">
        <v>1354</v>
      </c>
      <c r="C1003">
        <v>60</v>
      </c>
      <c r="D1003" s="2">
        <f ca="1">DATE(YEAR(TODAY())-2,1,16)</f>
        <v>44577</v>
      </c>
      <c r="E1003">
        <v>4</v>
      </c>
      <c r="F1003" s="2">
        <f t="shared" ca="1" si="18"/>
        <v>44581</v>
      </c>
      <c r="G1003" t="s">
        <v>993</v>
      </c>
      <c r="H1003">
        <v>1</v>
      </c>
    </row>
    <row r="1004" spans="1:8" x14ac:dyDescent="0.25">
      <c r="A1004">
        <v>1104</v>
      </c>
      <c r="B1004">
        <v>1249</v>
      </c>
      <c r="C1004">
        <v>4</v>
      </c>
      <c r="D1004" s="2">
        <f ca="1">DATE(YEAR(TODAY())-2,1,17)</f>
        <v>44578</v>
      </c>
      <c r="E1004">
        <v>10</v>
      </c>
      <c r="F1004" s="2">
        <f t="shared" ca="1" si="18"/>
        <v>44588</v>
      </c>
      <c r="G1004" t="s">
        <v>994</v>
      </c>
      <c r="H1004">
        <v>1</v>
      </c>
    </row>
    <row r="1005" spans="1:8" x14ac:dyDescent="0.25">
      <c r="A1005">
        <v>423</v>
      </c>
      <c r="B1005">
        <v>1381</v>
      </c>
      <c r="C1005">
        <v>86</v>
      </c>
      <c r="D1005" s="2">
        <f ca="1">DATE(YEAR(TODAY())-2,1,18)</f>
        <v>44579</v>
      </c>
      <c r="E1005">
        <v>1</v>
      </c>
      <c r="F1005" s="2">
        <f t="shared" ca="1" si="18"/>
        <v>44580</v>
      </c>
      <c r="G1005" t="s">
        <v>995</v>
      </c>
      <c r="H1005">
        <v>4</v>
      </c>
    </row>
    <row r="1006" spans="1:8" x14ac:dyDescent="0.25">
      <c r="A1006">
        <v>594</v>
      </c>
      <c r="B1006">
        <v>1288</v>
      </c>
      <c r="C1006">
        <v>84</v>
      </c>
      <c r="D1006" s="2">
        <f ca="1">DATE(YEAR(TODAY())-2,1,19)</f>
        <v>44580</v>
      </c>
      <c r="E1006">
        <v>7</v>
      </c>
      <c r="F1006" s="2">
        <f t="shared" ca="1" si="18"/>
        <v>44587</v>
      </c>
      <c r="G1006" t="s">
        <v>996</v>
      </c>
      <c r="H1006">
        <v>4</v>
      </c>
    </row>
    <row r="1007" spans="1:8" x14ac:dyDescent="0.25">
      <c r="A1007">
        <v>983</v>
      </c>
      <c r="B1007">
        <v>1258</v>
      </c>
      <c r="C1007">
        <v>71</v>
      </c>
      <c r="D1007" s="2">
        <f ca="1">DATE(YEAR(TODAY())-2,1,19)</f>
        <v>44580</v>
      </c>
      <c r="E1007">
        <v>9</v>
      </c>
      <c r="F1007" s="2">
        <f t="shared" ca="1" si="18"/>
        <v>44589</v>
      </c>
      <c r="G1007" t="s">
        <v>997</v>
      </c>
      <c r="H1007">
        <v>5</v>
      </c>
    </row>
    <row r="1008" spans="1:8" x14ac:dyDescent="0.25">
      <c r="A1008">
        <v>590</v>
      </c>
      <c r="B1008">
        <v>1242</v>
      </c>
      <c r="C1008">
        <v>11</v>
      </c>
      <c r="D1008" s="2">
        <f ca="1">DATE(YEAR(TODAY())-2,1,19)</f>
        <v>44580</v>
      </c>
      <c r="E1008">
        <v>1</v>
      </c>
      <c r="F1008" s="2">
        <f t="shared" ca="1" si="18"/>
        <v>44581</v>
      </c>
      <c r="G1008" t="s">
        <v>998</v>
      </c>
      <c r="H1008">
        <v>2</v>
      </c>
    </row>
    <row r="1009" spans="1:8" x14ac:dyDescent="0.25">
      <c r="A1009">
        <v>1103</v>
      </c>
      <c r="B1009">
        <v>1289</v>
      </c>
      <c r="C1009">
        <v>57</v>
      </c>
      <c r="D1009" s="2">
        <f ca="1">DATE(YEAR(TODAY())-2,1,19)</f>
        <v>44580</v>
      </c>
      <c r="E1009">
        <v>1</v>
      </c>
      <c r="F1009" s="2">
        <f t="shared" ca="1" si="18"/>
        <v>44581</v>
      </c>
      <c r="G1009" t="s">
        <v>999</v>
      </c>
      <c r="H1009">
        <v>5</v>
      </c>
    </row>
    <row r="1010" spans="1:8" x14ac:dyDescent="0.25">
      <c r="A1010">
        <v>796</v>
      </c>
      <c r="B1010">
        <v>1315</v>
      </c>
      <c r="C1010">
        <v>57</v>
      </c>
      <c r="D1010" s="2">
        <f ca="1">DATE(YEAR(TODAY())-2,1,19)</f>
        <v>44580</v>
      </c>
      <c r="E1010">
        <v>4</v>
      </c>
      <c r="F1010" s="2">
        <f t="shared" ca="1" si="18"/>
        <v>44584</v>
      </c>
      <c r="G1010" t="s">
        <v>1000</v>
      </c>
      <c r="H1010">
        <v>4</v>
      </c>
    </row>
    <row r="1011" spans="1:8" x14ac:dyDescent="0.25">
      <c r="A1011">
        <v>1137</v>
      </c>
      <c r="B1011">
        <v>1263</v>
      </c>
      <c r="C1011">
        <v>20</v>
      </c>
      <c r="D1011" s="2">
        <f ca="1">DATE(YEAR(TODAY())-2,1,20)</f>
        <v>44581</v>
      </c>
      <c r="E1011">
        <v>5</v>
      </c>
      <c r="F1011" s="2">
        <f t="shared" ca="1" si="18"/>
        <v>44586</v>
      </c>
      <c r="G1011" t="s">
        <v>1001</v>
      </c>
      <c r="H1011">
        <v>4</v>
      </c>
    </row>
    <row r="1012" spans="1:8" x14ac:dyDescent="0.25">
      <c r="A1012">
        <v>387</v>
      </c>
      <c r="B1012">
        <v>1337</v>
      </c>
      <c r="C1012">
        <v>28</v>
      </c>
      <c r="D1012" s="2">
        <f ca="1">DATE(YEAR(TODAY())-2,1,21)</f>
        <v>44582</v>
      </c>
      <c r="E1012">
        <v>3</v>
      </c>
      <c r="F1012" s="2">
        <f t="shared" ca="1" si="18"/>
        <v>44585</v>
      </c>
      <c r="G1012" t="s">
        <v>1002</v>
      </c>
      <c r="H1012">
        <v>4</v>
      </c>
    </row>
    <row r="1013" spans="1:8" x14ac:dyDescent="0.25">
      <c r="A1013">
        <v>84</v>
      </c>
      <c r="B1013">
        <v>1307</v>
      </c>
      <c r="C1013">
        <v>96</v>
      </c>
      <c r="D1013" s="2">
        <f ca="1">DATE(YEAR(TODAY())-2,1,23)</f>
        <v>44584</v>
      </c>
      <c r="E1013">
        <v>5</v>
      </c>
      <c r="F1013" s="2">
        <f t="shared" ca="1" si="18"/>
        <v>44589</v>
      </c>
      <c r="G1013" t="s">
        <v>1003</v>
      </c>
      <c r="H1013">
        <v>2</v>
      </c>
    </row>
    <row r="1014" spans="1:8" x14ac:dyDescent="0.25">
      <c r="A1014">
        <v>24</v>
      </c>
      <c r="B1014">
        <v>1267</v>
      </c>
      <c r="C1014">
        <v>91</v>
      </c>
      <c r="D1014" s="2">
        <f ca="1">DATE(YEAR(TODAY())-2,1,24)</f>
        <v>44585</v>
      </c>
      <c r="E1014">
        <v>6</v>
      </c>
      <c r="F1014" s="2">
        <f t="shared" ca="1" si="18"/>
        <v>44591</v>
      </c>
      <c r="G1014" t="s">
        <v>1004</v>
      </c>
      <c r="H1014">
        <v>4</v>
      </c>
    </row>
    <row r="1015" spans="1:8" x14ac:dyDescent="0.25">
      <c r="A1015">
        <v>1686</v>
      </c>
      <c r="B1015">
        <v>1298</v>
      </c>
      <c r="C1015">
        <v>35</v>
      </c>
      <c r="D1015" s="2">
        <f ca="1">DATE(YEAR(TODAY())-2,1,25)</f>
        <v>44586</v>
      </c>
      <c r="E1015">
        <v>8</v>
      </c>
      <c r="F1015" s="2">
        <f t="shared" ca="1" si="18"/>
        <v>44594</v>
      </c>
      <c r="G1015" t="s">
        <v>1005</v>
      </c>
      <c r="H1015">
        <v>4</v>
      </c>
    </row>
    <row r="1016" spans="1:8" x14ac:dyDescent="0.25">
      <c r="A1016">
        <v>1768</v>
      </c>
      <c r="B1016">
        <v>1289</v>
      </c>
      <c r="C1016">
        <v>99</v>
      </c>
      <c r="D1016" s="2">
        <f ca="1">DATE(YEAR(TODAY())-2,1,25)</f>
        <v>44586</v>
      </c>
      <c r="E1016">
        <v>5</v>
      </c>
      <c r="F1016" s="2">
        <f t="shared" ca="1" si="18"/>
        <v>44591</v>
      </c>
      <c r="G1016" t="s">
        <v>1006</v>
      </c>
      <c r="H1016">
        <v>1</v>
      </c>
    </row>
    <row r="1017" spans="1:8" x14ac:dyDescent="0.25">
      <c r="A1017">
        <v>442</v>
      </c>
      <c r="B1017">
        <v>1390</v>
      </c>
      <c r="C1017">
        <v>65</v>
      </c>
      <c r="D1017" s="2">
        <f ca="1">DATE(YEAR(TODAY())-2,1,25)</f>
        <v>44586</v>
      </c>
      <c r="E1017">
        <v>9</v>
      </c>
      <c r="F1017" s="2">
        <f t="shared" ca="1" si="18"/>
        <v>44595</v>
      </c>
      <c r="G1017" t="s">
        <v>1007</v>
      </c>
      <c r="H1017">
        <v>5</v>
      </c>
    </row>
    <row r="1018" spans="1:8" x14ac:dyDescent="0.25">
      <c r="A1018">
        <v>1400</v>
      </c>
      <c r="B1018">
        <v>1283</v>
      </c>
      <c r="C1018">
        <v>63</v>
      </c>
      <c r="D1018" s="2">
        <f ca="1">DATE(YEAR(TODAY())-2,1,27)</f>
        <v>44588</v>
      </c>
      <c r="E1018">
        <v>7</v>
      </c>
      <c r="F1018" s="2">
        <f t="shared" ca="1" si="18"/>
        <v>44595</v>
      </c>
      <c r="G1018" t="s">
        <v>1008</v>
      </c>
      <c r="H1018">
        <v>1</v>
      </c>
    </row>
    <row r="1019" spans="1:8" x14ac:dyDescent="0.25">
      <c r="A1019">
        <v>652</v>
      </c>
      <c r="B1019">
        <v>1320</v>
      </c>
      <c r="C1019">
        <v>43</v>
      </c>
      <c r="D1019" s="2">
        <f ca="1">DATE(YEAR(TODAY())-2,1,27)</f>
        <v>44588</v>
      </c>
      <c r="E1019">
        <v>7</v>
      </c>
      <c r="F1019" s="2">
        <f t="shared" ca="1" si="18"/>
        <v>44595</v>
      </c>
      <c r="G1019" t="s">
        <v>1009</v>
      </c>
      <c r="H1019">
        <v>1</v>
      </c>
    </row>
    <row r="1020" spans="1:8" x14ac:dyDescent="0.25">
      <c r="A1020">
        <v>1464</v>
      </c>
      <c r="B1020">
        <v>1354</v>
      </c>
      <c r="C1020">
        <v>77</v>
      </c>
      <c r="D1020" s="2">
        <f ca="1">DATE(YEAR(TODAY())-2,1,29)</f>
        <v>44590</v>
      </c>
      <c r="E1020">
        <v>9</v>
      </c>
      <c r="F1020" s="2">
        <f t="shared" ca="1" si="18"/>
        <v>44599</v>
      </c>
      <c r="G1020" t="s">
        <v>1010</v>
      </c>
      <c r="H1020">
        <v>1</v>
      </c>
    </row>
    <row r="1021" spans="1:8" x14ac:dyDescent="0.25">
      <c r="A1021">
        <v>1992</v>
      </c>
      <c r="B1021">
        <v>1327</v>
      </c>
      <c r="C1021">
        <v>24</v>
      </c>
      <c r="D1021" s="2">
        <f ca="1">DATE(YEAR(TODAY())-2,1,29)</f>
        <v>44590</v>
      </c>
      <c r="E1021">
        <v>10</v>
      </c>
      <c r="F1021" s="2">
        <f t="shared" ca="1" si="18"/>
        <v>44600</v>
      </c>
      <c r="G1021" t="s">
        <v>1011</v>
      </c>
      <c r="H1021">
        <v>4</v>
      </c>
    </row>
    <row r="1022" spans="1:8" x14ac:dyDescent="0.25">
      <c r="A1022">
        <v>162</v>
      </c>
      <c r="B1022">
        <v>1359</v>
      </c>
      <c r="C1022">
        <v>1</v>
      </c>
      <c r="D1022" s="2">
        <f ca="1">DATE(YEAR(TODAY())-2,1,29)</f>
        <v>44590</v>
      </c>
      <c r="E1022">
        <v>1</v>
      </c>
      <c r="F1022" s="2">
        <f t="shared" ca="1" si="18"/>
        <v>44591</v>
      </c>
      <c r="G1022" t="s">
        <v>1012</v>
      </c>
      <c r="H1022">
        <v>1</v>
      </c>
    </row>
    <row r="1023" spans="1:8" x14ac:dyDescent="0.25">
      <c r="A1023">
        <v>692</v>
      </c>
      <c r="B1023">
        <v>1296</v>
      </c>
      <c r="C1023">
        <v>4</v>
      </c>
      <c r="D1023" s="2">
        <f ca="1">DATE(YEAR(TODAY())-2,1,30)</f>
        <v>44591</v>
      </c>
      <c r="E1023">
        <v>7</v>
      </c>
      <c r="F1023" s="2">
        <f t="shared" ca="1" si="18"/>
        <v>44598</v>
      </c>
      <c r="G1023" t="s">
        <v>1013</v>
      </c>
      <c r="H1023">
        <v>2</v>
      </c>
    </row>
    <row r="1024" spans="1:8" x14ac:dyDescent="0.25">
      <c r="A1024">
        <v>583</v>
      </c>
      <c r="B1024">
        <v>1281</v>
      </c>
      <c r="C1024">
        <v>78</v>
      </c>
      <c r="D1024" s="2">
        <f ca="1">DATE(YEAR(TODAY())-2,1,31)</f>
        <v>44592</v>
      </c>
      <c r="E1024">
        <v>2</v>
      </c>
      <c r="F1024" s="2">
        <f t="shared" ca="1" si="18"/>
        <v>44594</v>
      </c>
      <c r="G1024" t="s">
        <v>1014</v>
      </c>
      <c r="H1024">
        <v>5</v>
      </c>
    </row>
    <row r="1025" spans="1:8" x14ac:dyDescent="0.25">
      <c r="A1025">
        <v>1930</v>
      </c>
      <c r="B1025">
        <v>1297</v>
      </c>
      <c r="C1025">
        <v>74</v>
      </c>
      <c r="D1025" s="2">
        <f ca="1">DATE(YEAR(TODAY())-2,1,31)</f>
        <v>44592</v>
      </c>
      <c r="E1025">
        <v>6</v>
      </c>
      <c r="F1025" s="2">
        <f t="shared" ca="1" si="18"/>
        <v>44598</v>
      </c>
      <c r="G1025" t="s">
        <v>1015</v>
      </c>
      <c r="H1025">
        <v>1</v>
      </c>
    </row>
    <row r="1026" spans="1:8" x14ac:dyDescent="0.25">
      <c r="A1026">
        <v>1511</v>
      </c>
      <c r="B1026">
        <v>1323</v>
      </c>
      <c r="C1026">
        <v>35</v>
      </c>
      <c r="D1026" s="2">
        <f ca="1">DATE(YEAR(TODAY())-2,1,31)</f>
        <v>44592</v>
      </c>
      <c r="E1026">
        <v>8</v>
      </c>
      <c r="F1026" s="2">
        <f t="shared" ca="1" si="18"/>
        <v>44600</v>
      </c>
      <c r="G1026" t="s">
        <v>1016</v>
      </c>
      <c r="H1026">
        <v>2</v>
      </c>
    </row>
    <row r="1027" spans="1:8" x14ac:dyDescent="0.25">
      <c r="A1027">
        <v>1384</v>
      </c>
      <c r="B1027">
        <v>1254</v>
      </c>
      <c r="C1027">
        <v>2</v>
      </c>
      <c r="D1027" s="2">
        <f ca="1">DATE(YEAR(TODAY())-2,2,2)</f>
        <v>44594</v>
      </c>
      <c r="E1027">
        <v>4</v>
      </c>
      <c r="F1027" s="2">
        <f t="shared" ca="1" si="18"/>
        <v>44598</v>
      </c>
      <c r="G1027" t="s">
        <v>1017</v>
      </c>
      <c r="H1027">
        <v>1</v>
      </c>
    </row>
    <row r="1028" spans="1:8" x14ac:dyDescent="0.25">
      <c r="A1028">
        <v>903</v>
      </c>
      <c r="B1028">
        <v>1319</v>
      </c>
      <c r="C1028">
        <v>28</v>
      </c>
      <c r="D1028" s="2">
        <f ca="1">DATE(YEAR(TODAY())-2,2,2)</f>
        <v>44594</v>
      </c>
      <c r="E1028">
        <v>6</v>
      </c>
      <c r="F1028" s="2">
        <f t="shared" ref="F1028:F1091" ca="1" si="19">D1028+E1028</f>
        <v>44600</v>
      </c>
      <c r="G1028" t="s">
        <v>1018</v>
      </c>
      <c r="H1028">
        <v>2</v>
      </c>
    </row>
    <row r="1029" spans="1:8" x14ac:dyDescent="0.25">
      <c r="A1029">
        <v>1444</v>
      </c>
      <c r="B1029">
        <v>1378</v>
      </c>
      <c r="C1029">
        <v>4</v>
      </c>
      <c r="D1029" s="2">
        <f ca="1">DATE(YEAR(TODAY())-2,2,3)</f>
        <v>44595</v>
      </c>
      <c r="E1029">
        <v>3</v>
      </c>
      <c r="F1029" s="2">
        <f t="shared" ca="1" si="19"/>
        <v>44598</v>
      </c>
      <c r="G1029" t="s">
        <v>1019</v>
      </c>
      <c r="H1029">
        <v>1</v>
      </c>
    </row>
    <row r="1030" spans="1:8" x14ac:dyDescent="0.25">
      <c r="A1030">
        <v>751</v>
      </c>
      <c r="B1030">
        <v>1324</v>
      </c>
      <c r="C1030">
        <v>75</v>
      </c>
      <c r="D1030" s="2">
        <f ca="1">DATE(YEAR(TODAY())-2,2,5)</f>
        <v>44597</v>
      </c>
      <c r="E1030">
        <v>9</v>
      </c>
      <c r="F1030" s="2">
        <f t="shared" ca="1" si="19"/>
        <v>44606</v>
      </c>
      <c r="G1030" t="s">
        <v>1020</v>
      </c>
      <c r="H1030">
        <v>4</v>
      </c>
    </row>
    <row r="1031" spans="1:8" x14ac:dyDescent="0.25">
      <c r="A1031">
        <v>768</v>
      </c>
      <c r="B1031">
        <v>1275</v>
      </c>
      <c r="C1031">
        <v>88</v>
      </c>
      <c r="D1031" s="2">
        <f ca="1">DATE(YEAR(TODAY())-2,2,6)</f>
        <v>44598</v>
      </c>
      <c r="E1031">
        <v>3</v>
      </c>
      <c r="F1031" s="2">
        <f t="shared" ca="1" si="19"/>
        <v>44601</v>
      </c>
      <c r="G1031" t="s">
        <v>1021</v>
      </c>
      <c r="H1031">
        <v>4</v>
      </c>
    </row>
    <row r="1032" spans="1:8" x14ac:dyDescent="0.25">
      <c r="A1032">
        <v>1194</v>
      </c>
      <c r="B1032">
        <v>1304</v>
      </c>
      <c r="C1032">
        <v>2</v>
      </c>
      <c r="D1032" s="2">
        <f ca="1">DATE(YEAR(TODAY())-2,2,8)</f>
        <v>44600</v>
      </c>
      <c r="E1032">
        <v>5</v>
      </c>
      <c r="F1032" s="2">
        <f t="shared" ca="1" si="19"/>
        <v>44605</v>
      </c>
      <c r="G1032" t="s">
        <v>1022</v>
      </c>
      <c r="H1032">
        <v>4</v>
      </c>
    </row>
    <row r="1033" spans="1:8" x14ac:dyDescent="0.25">
      <c r="A1033">
        <v>1061</v>
      </c>
      <c r="B1033">
        <v>1283</v>
      </c>
      <c r="C1033">
        <v>70</v>
      </c>
      <c r="D1033" s="2">
        <f ca="1">DATE(YEAR(TODAY())-2,2,8)</f>
        <v>44600</v>
      </c>
      <c r="E1033">
        <v>6</v>
      </c>
      <c r="F1033" s="2">
        <f t="shared" ca="1" si="19"/>
        <v>44606</v>
      </c>
      <c r="G1033" t="s">
        <v>1023</v>
      </c>
      <c r="H1033">
        <v>4</v>
      </c>
    </row>
    <row r="1034" spans="1:8" x14ac:dyDescent="0.25">
      <c r="A1034">
        <v>1556</v>
      </c>
      <c r="B1034">
        <v>1309</v>
      </c>
      <c r="C1034">
        <v>31</v>
      </c>
      <c r="D1034" s="2">
        <f ca="1">DATE(YEAR(TODAY())-2,2,9)</f>
        <v>44601</v>
      </c>
      <c r="E1034">
        <v>3</v>
      </c>
      <c r="F1034" s="2">
        <f t="shared" ca="1" si="19"/>
        <v>44604</v>
      </c>
      <c r="G1034" t="s">
        <v>1024</v>
      </c>
      <c r="H1034">
        <v>1</v>
      </c>
    </row>
    <row r="1035" spans="1:8" x14ac:dyDescent="0.25">
      <c r="A1035">
        <v>73</v>
      </c>
      <c r="B1035">
        <v>1244</v>
      </c>
      <c r="C1035">
        <v>37</v>
      </c>
      <c r="D1035" s="2">
        <f ca="1">DATE(YEAR(TODAY())-2,2,9)</f>
        <v>44601</v>
      </c>
      <c r="E1035">
        <v>6</v>
      </c>
      <c r="F1035" s="2">
        <f t="shared" ca="1" si="19"/>
        <v>44607</v>
      </c>
      <c r="G1035" t="s">
        <v>1025</v>
      </c>
      <c r="H1035">
        <v>4</v>
      </c>
    </row>
    <row r="1036" spans="1:8" x14ac:dyDescent="0.25">
      <c r="A1036">
        <v>819</v>
      </c>
      <c r="B1036">
        <v>1284</v>
      </c>
      <c r="C1036">
        <v>40</v>
      </c>
      <c r="D1036" s="2">
        <f ca="1">DATE(YEAR(TODAY())-2,2,10)</f>
        <v>44602</v>
      </c>
      <c r="E1036">
        <v>3</v>
      </c>
      <c r="F1036" s="2">
        <f t="shared" ca="1" si="19"/>
        <v>44605</v>
      </c>
      <c r="G1036" t="s">
        <v>1026</v>
      </c>
      <c r="H1036">
        <v>2</v>
      </c>
    </row>
    <row r="1037" spans="1:8" x14ac:dyDescent="0.25">
      <c r="A1037">
        <v>334</v>
      </c>
      <c r="B1037">
        <v>1273</v>
      </c>
      <c r="C1037">
        <v>16</v>
      </c>
      <c r="D1037" s="2">
        <f ca="1">DATE(YEAR(TODAY())-2,2,10)</f>
        <v>44602</v>
      </c>
      <c r="E1037">
        <v>8</v>
      </c>
      <c r="F1037" s="2">
        <f t="shared" ca="1" si="19"/>
        <v>44610</v>
      </c>
      <c r="G1037" t="s">
        <v>1027</v>
      </c>
      <c r="H1037">
        <v>1</v>
      </c>
    </row>
    <row r="1038" spans="1:8" x14ac:dyDescent="0.25">
      <c r="A1038">
        <v>739</v>
      </c>
      <c r="B1038">
        <v>1349</v>
      </c>
      <c r="C1038">
        <v>100</v>
      </c>
      <c r="D1038" s="2">
        <f ca="1">DATE(YEAR(TODAY())-2,2,11)</f>
        <v>44603</v>
      </c>
      <c r="E1038">
        <v>8</v>
      </c>
      <c r="F1038" s="2">
        <f t="shared" ca="1" si="19"/>
        <v>44611</v>
      </c>
      <c r="G1038" t="s">
        <v>1028</v>
      </c>
      <c r="H1038">
        <v>2</v>
      </c>
    </row>
    <row r="1039" spans="1:8" x14ac:dyDescent="0.25">
      <c r="A1039">
        <v>575</v>
      </c>
      <c r="B1039">
        <v>1290</v>
      </c>
      <c r="C1039">
        <v>23</v>
      </c>
      <c r="D1039" s="2">
        <f ca="1">DATE(YEAR(TODAY())-2,2,12)</f>
        <v>44604</v>
      </c>
      <c r="E1039">
        <v>6</v>
      </c>
      <c r="F1039" s="2">
        <f t="shared" ca="1" si="19"/>
        <v>44610</v>
      </c>
      <c r="G1039" t="s">
        <v>1029</v>
      </c>
      <c r="H1039">
        <v>4</v>
      </c>
    </row>
    <row r="1040" spans="1:8" x14ac:dyDescent="0.25">
      <c r="A1040">
        <v>454</v>
      </c>
      <c r="B1040">
        <v>1257</v>
      </c>
      <c r="C1040">
        <v>91</v>
      </c>
      <c r="D1040" s="2">
        <f ca="1">DATE(YEAR(TODAY())-2,2,12)</f>
        <v>44604</v>
      </c>
      <c r="E1040">
        <v>4</v>
      </c>
      <c r="F1040" s="2">
        <f t="shared" ca="1" si="19"/>
        <v>44608</v>
      </c>
      <c r="G1040" t="s">
        <v>1030</v>
      </c>
      <c r="H1040">
        <v>4</v>
      </c>
    </row>
    <row r="1041" spans="1:8" x14ac:dyDescent="0.25">
      <c r="A1041">
        <v>66</v>
      </c>
      <c r="B1041">
        <v>1341</v>
      </c>
      <c r="C1041">
        <v>89</v>
      </c>
      <c r="D1041" s="2">
        <f ca="1">DATE(YEAR(TODAY())-2,2,13)</f>
        <v>44605</v>
      </c>
      <c r="E1041">
        <v>5</v>
      </c>
      <c r="F1041" s="2">
        <f t="shared" ca="1" si="19"/>
        <v>44610</v>
      </c>
      <c r="G1041" t="s">
        <v>1031</v>
      </c>
      <c r="H1041">
        <v>4</v>
      </c>
    </row>
    <row r="1042" spans="1:8" x14ac:dyDescent="0.25">
      <c r="A1042">
        <v>996</v>
      </c>
      <c r="B1042">
        <v>1314</v>
      </c>
      <c r="C1042">
        <v>27</v>
      </c>
      <c r="D1042" s="2">
        <f ca="1">DATE(YEAR(TODAY())-2,2,15)</f>
        <v>44607</v>
      </c>
      <c r="E1042">
        <v>6</v>
      </c>
      <c r="F1042" s="2">
        <f t="shared" ca="1" si="19"/>
        <v>44613</v>
      </c>
      <c r="G1042" t="s">
        <v>1032</v>
      </c>
      <c r="H1042">
        <v>4</v>
      </c>
    </row>
    <row r="1043" spans="1:8" x14ac:dyDescent="0.25">
      <c r="A1043">
        <v>1234</v>
      </c>
      <c r="B1043">
        <v>1387</v>
      </c>
      <c r="C1043">
        <v>95</v>
      </c>
      <c r="D1043" s="2">
        <f ca="1">DATE(YEAR(TODAY())-2,2,15)</f>
        <v>44607</v>
      </c>
      <c r="E1043">
        <v>1</v>
      </c>
      <c r="F1043" s="2">
        <f t="shared" ca="1" si="19"/>
        <v>44608</v>
      </c>
      <c r="G1043" t="s">
        <v>1033</v>
      </c>
      <c r="H1043">
        <v>1</v>
      </c>
    </row>
    <row r="1044" spans="1:8" x14ac:dyDescent="0.25">
      <c r="A1044">
        <v>409</v>
      </c>
      <c r="B1044">
        <v>1328</v>
      </c>
      <c r="C1044">
        <v>16</v>
      </c>
      <c r="D1044" s="2">
        <f ca="1">DATE(YEAR(TODAY())-2,2,15)</f>
        <v>44607</v>
      </c>
      <c r="E1044">
        <v>9</v>
      </c>
      <c r="F1044" s="2">
        <f t="shared" ca="1" si="19"/>
        <v>44616</v>
      </c>
      <c r="G1044" t="s">
        <v>1034</v>
      </c>
      <c r="H1044">
        <v>1</v>
      </c>
    </row>
    <row r="1045" spans="1:8" x14ac:dyDescent="0.25">
      <c r="A1045">
        <v>1031</v>
      </c>
      <c r="B1045">
        <v>1241</v>
      </c>
      <c r="C1045">
        <v>33</v>
      </c>
      <c r="D1045" s="2">
        <f ca="1">DATE(YEAR(TODAY())-2,2,17)</f>
        <v>44609</v>
      </c>
      <c r="E1045">
        <v>2</v>
      </c>
      <c r="F1045" s="2">
        <f t="shared" ca="1" si="19"/>
        <v>44611</v>
      </c>
      <c r="G1045" t="s">
        <v>1035</v>
      </c>
      <c r="H1045">
        <v>4</v>
      </c>
    </row>
    <row r="1046" spans="1:8" x14ac:dyDescent="0.25">
      <c r="A1046">
        <v>922</v>
      </c>
      <c r="B1046">
        <v>1347</v>
      </c>
      <c r="C1046">
        <v>17</v>
      </c>
      <c r="D1046" s="2">
        <f ca="1">DATE(YEAR(TODAY())-2,2,19)</f>
        <v>44611</v>
      </c>
      <c r="E1046">
        <v>9</v>
      </c>
      <c r="F1046" s="2">
        <f t="shared" ca="1" si="19"/>
        <v>44620</v>
      </c>
      <c r="G1046" t="s">
        <v>865</v>
      </c>
      <c r="H1046">
        <v>1</v>
      </c>
    </row>
    <row r="1047" spans="1:8" x14ac:dyDescent="0.25">
      <c r="A1047">
        <v>1447</v>
      </c>
      <c r="B1047">
        <v>1279</v>
      </c>
      <c r="C1047">
        <v>24</v>
      </c>
      <c r="D1047" s="2">
        <f ca="1">DATE(YEAR(TODAY())-2,2,19)</f>
        <v>44611</v>
      </c>
      <c r="E1047">
        <v>4</v>
      </c>
      <c r="F1047" s="2">
        <f t="shared" ca="1" si="19"/>
        <v>44615</v>
      </c>
      <c r="G1047" t="s">
        <v>1036</v>
      </c>
      <c r="H1047">
        <v>1</v>
      </c>
    </row>
    <row r="1048" spans="1:8" x14ac:dyDescent="0.25">
      <c r="A1048">
        <v>1860</v>
      </c>
      <c r="B1048">
        <v>1343</v>
      </c>
      <c r="C1048">
        <v>6</v>
      </c>
      <c r="D1048" s="2">
        <f ca="1">DATE(YEAR(TODAY())-2,2,22)</f>
        <v>44614</v>
      </c>
      <c r="E1048">
        <v>4</v>
      </c>
      <c r="F1048" s="2">
        <f t="shared" ca="1" si="19"/>
        <v>44618</v>
      </c>
      <c r="G1048" t="s">
        <v>1037</v>
      </c>
      <c r="H1048">
        <v>1</v>
      </c>
    </row>
    <row r="1049" spans="1:8" x14ac:dyDescent="0.25">
      <c r="A1049">
        <v>252</v>
      </c>
      <c r="B1049">
        <v>1262</v>
      </c>
      <c r="C1049">
        <v>96</v>
      </c>
      <c r="D1049" s="2">
        <f ca="1">DATE(YEAR(TODAY())-2,2,22)</f>
        <v>44614</v>
      </c>
      <c r="E1049">
        <v>9</v>
      </c>
      <c r="F1049" s="2">
        <f t="shared" ca="1" si="19"/>
        <v>44623</v>
      </c>
      <c r="G1049" t="s">
        <v>1038</v>
      </c>
      <c r="H1049">
        <v>2</v>
      </c>
    </row>
    <row r="1050" spans="1:8" x14ac:dyDescent="0.25">
      <c r="A1050">
        <v>283</v>
      </c>
      <c r="B1050">
        <v>1329</v>
      </c>
      <c r="C1050">
        <v>95</v>
      </c>
      <c r="D1050" s="2">
        <f ca="1">DATE(YEAR(TODAY())-2,2,23)</f>
        <v>44615</v>
      </c>
      <c r="E1050">
        <v>8</v>
      </c>
      <c r="F1050" s="2">
        <f t="shared" ca="1" si="19"/>
        <v>44623</v>
      </c>
      <c r="G1050" t="s">
        <v>1039</v>
      </c>
      <c r="H1050">
        <v>4</v>
      </c>
    </row>
    <row r="1051" spans="1:8" x14ac:dyDescent="0.25">
      <c r="A1051">
        <v>663</v>
      </c>
      <c r="B1051">
        <v>1359</v>
      </c>
      <c r="C1051">
        <v>52</v>
      </c>
      <c r="D1051" s="2">
        <f ca="1">DATE(YEAR(TODAY())-2,2,24)</f>
        <v>44616</v>
      </c>
      <c r="E1051">
        <v>2</v>
      </c>
      <c r="F1051" s="2">
        <f t="shared" ca="1" si="19"/>
        <v>44618</v>
      </c>
      <c r="G1051" t="s">
        <v>1040</v>
      </c>
      <c r="H1051">
        <v>5</v>
      </c>
    </row>
    <row r="1052" spans="1:8" x14ac:dyDescent="0.25">
      <c r="A1052">
        <v>1435</v>
      </c>
      <c r="B1052">
        <v>1334</v>
      </c>
      <c r="C1052">
        <v>59</v>
      </c>
      <c r="D1052" s="2">
        <f ca="1">DATE(YEAR(TODAY())-2,2,25)</f>
        <v>44617</v>
      </c>
      <c r="E1052">
        <v>8</v>
      </c>
      <c r="F1052" s="2">
        <f t="shared" ca="1" si="19"/>
        <v>44625</v>
      </c>
      <c r="G1052" t="s">
        <v>1041</v>
      </c>
      <c r="H1052">
        <v>5</v>
      </c>
    </row>
    <row r="1053" spans="1:8" x14ac:dyDescent="0.25">
      <c r="A1053">
        <v>848</v>
      </c>
      <c r="B1053">
        <v>1360</v>
      </c>
      <c r="C1053">
        <v>35</v>
      </c>
      <c r="D1053" s="2">
        <f ca="1">DATE(YEAR(TODAY())-2,2,26)</f>
        <v>44618</v>
      </c>
      <c r="E1053">
        <v>10</v>
      </c>
      <c r="F1053" s="2">
        <f t="shared" ca="1" si="19"/>
        <v>44628</v>
      </c>
      <c r="G1053" t="s">
        <v>1042</v>
      </c>
      <c r="H1053">
        <v>5</v>
      </c>
    </row>
    <row r="1054" spans="1:8" x14ac:dyDescent="0.25">
      <c r="A1054">
        <v>829</v>
      </c>
      <c r="B1054">
        <v>1314</v>
      </c>
      <c r="C1054">
        <v>17</v>
      </c>
      <c r="D1054" s="2">
        <f ca="1">DATE(YEAR(TODAY())-2,2,26)</f>
        <v>44618</v>
      </c>
      <c r="E1054">
        <v>4</v>
      </c>
      <c r="F1054" s="2">
        <f t="shared" ca="1" si="19"/>
        <v>44622</v>
      </c>
      <c r="G1054" t="s">
        <v>1043</v>
      </c>
      <c r="H1054">
        <v>4</v>
      </c>
    </row>
    <row r="1055" spans="1:8" x14ac:dyDescent="0.25">
      <c r="A1055">
        <v>1493</v>
      </c>
      <c r="B1055">
        <v>1262</v>
      </c>
      <c r="C1055">
        <v>91</v>
      </c>
      <c r="D1055" s="2">
        <f ca="1">DATE(YEAR(TODAY())-2,2,26)</f>
        <v>44618</v>
      </c>
      <c r="E1055">
        <v>3</v>
      </c>
      <c r="F1055" s="2">
        <f t="shared" ca="1" si="19"/>
        <v>44621</v>
      </c>
      <c r="G1055" t="s">
        <v>1044</v>
      </c>
      <c r="H1055">
        <v>1</v>
      </c>
    </row>
    <row r="1056" spans="1:8" x14ac:dyDescent="0.25">
      <c r="A1056">
        <v>297</v>
      </c>
      <c r="B1056">
        <v>1277</v>
      </c>
      <c r="C1056">
        <v>64</v>
      </c>
      <c r="D1056" s="2">
        <f ca="1">DATE(YEAR(TODAY())-2,2,28)</f>
        <v>44620</v>
      </c>
      <c r="E1056">
        <v>2</v>
      </c>
      <c r="F1056" s="2">
        <f t="shared" ca="1" si="19"/>
        <v>44622</v>
      </c>
      <c r="G1056" t="s">
        <v>1045</v>
      </c>
      <c r="H1056">
        <v>4</v>
      </c>
    </row>
    <row r="1057" spans="1:8" x14ac:dyDescent="0.25">
      <c r="A1057">
        <v>260</v>
      </c>
      <c r="B1057">
        <v>1390</v>
      </c>
      <c r="C1057">
        <v>55</v>
      </c>
      <c r="D1057" s="2">
        <f ca="1">DATE(YEAR(TODAY())-2,2,28)</f>
        <v>44620</v>
      </c>
      <c r="E1057">
        <v>9</v>
      </c>
      <c r="F1057" s="2">
        <f t="shared" ca="1" si="19"/>
        <v>44629</v>
      </c>
      <c r="G1057" t="s">
        <v>1046</v>
      </c>
      <c r="H1057">
        <v>1</v>
      </c>
    </row>
    <row r="1058" spans="1:8" x14ac:dyDescent="0.25">
      <c r="A1058">
        <v>883</v>
      </c>
      <c r="B1058">
        <v>1341</v>
      </c>
      <c r="C1058">
        <v>42</v>
      </c>
      <c r="D1058" s="2">
        <f ca="1">DATE(YEAR(TODAY())-2,3,2)</f>
        <v>44622</v>
      </c>
      <c r="E1058">
        <v>6</v>
      </c>
      <c r="F1058" s="2">
        <f t="shared" ca="1" si="19"/>
        <v>44628</v>
      </c>
      <c r="G1058" t="s">
        <v>1047</v>
      </c>
      <c r="H1058">
        <v>4</v>
      </c>
    </row>
    <row r="1059" spans="1:8" x14ac:dyDescent="0.25">
      <c r="A1059">
        <v>1684</v>
      </c>
      <c r="B1059">
        <v>1349</v>
      </c>
      <c r="C1059">
        <v>16</v>
      </c>
      <c r="D1059" s="2">
        <f ca="1">DATE(YEAR(TODAY())-2,3,2)</f>
        <v>44622</v>
      </c>
      <c r="E1059">
        <v>2</v>
      </c>
      <c r="F1059" s="2">
        <f t="shared" ca="1" si="19"/>
        <v>44624</v>
      </c>
      <c r="G1059" t="s">
        <v>1048</v>
      </c>
      <c r="H1059">
        <v>4</v>
      </c>
    </row>
    <row r="1060" spans="1:8" x14ac:dyDescent="0.25">
      <c r="A1060">
        <v>1743</v>
      </c>
      <c r="B1060">
        <v>1343</v>
      </c>
      <c r="C1060">
        <v>61</v>
      </c>
      <c r="D1060" s="2">
        <f ca="1">DATE(YEAR(TODAY())-2,3,3)</f>
        <v>44623</v>
      </c>
      <c r="E1060">
        <v>10</v>
      </c>
      <c r="F1060" s="2">
        <f t="shared" ca="1" si="19"/>
        <v>44633</v>
      </c>
      <c r="G1060" t="s">
        <v>1049</v>
      </c>
      <c r="H1060">
        <v>1</v>
      </c>
    </row>
    <row r="1061" spans="1:8" x14ac:dyDescent="0.25">
      <c r="A1061">
        <v>1263</v>
      </c>
      <c r="B1061">
        <v>1293</v>
      </c>
      <c r="C1061">
        <v>47</v>
      </c>
      <c r="D1061" s="2">
        <f ca="1">DATE(YEAR(TODAY())-2,3,3)</f>
        <v>44623</v>
      </c>
      <c r="E1061">
        <v>4</v>
      </c>
      <c r="F1061" s="2">
        <f t="shared" ca="1" si="19"/>
        <v>44627</v>
      </c>
      <c r="G1061" t="s">
        <v>1050</v>
      </c>
      <c r="H1061">
        <v>4</v>
      </c>
    </row>
    <row r="1062" spans="1:8" x14ac:dyDescent="0.25">
      <c r="A1062">
        <v>1674</v>
      </c>
      <c r="B1062">
        <v>1329</v>
      </c>
      <c r="C1062">
        <v>41</v>
      </c>
      <c r="D1062" s="2">
        <f ca="1">DATE(YEAR(TODAY())-2,3,4)</f>
        <v>44624</v>
      </c>
      <c r="E1062">
        <v>5</v>
      </c>
      <c r="F1062" s="2">
        <f t="shared" ca="1" si="19"/>
        <v>44629</v>
      </c>
      <c r="G1062" t="s">
        <v>1051</v>
      </c>
      <c r="H1062">
        <v>2</v>
      </c>
    </row>
    <row r="1063" spans="1:8" x14ac:dyDescent="0.25">
      <c r="A1063">
        <v>920</v>
      </c>
      <c r="B1063">
        <v>1290</v>
      </c>
      <c r="C1063">
        <v>24</v>
      </c>
      <c r="D1063" s="2">
        <f ca="1">DATE(YEAR(TODAY())-2,3,5)</f>
        <v>44625</v>
      </c>
      <c r="E1063">
        <v>6</v>
      </c>
      <c r="F1063" s="2">
        <f t="shared" ca="1" si="19"/>
        <v>44631</v>
      </c>
      <c r="G1063" t="s">
        <v>1052</v>
      </c>
      <c r="H1063">
        <v>4</v>
      </c>
    </row>
    <row r="1064" spans="1:8" x14ac:dyDescent="0.25">
      <c r="A1064">
        <v>1056</v>
      </c>
      <c r="B1064">
        <v>1390</v>
      </c>
      <c r="C1064">
        <v>92</v>
      </c>
      <c r="D1064" s="2">
        <f ca="1">DATE(YEAR(TODAY())-2,3,5)</f>
        <v>44625</v>
      </c>
      <c r="E1064">
        <v>7</v>
      </c>
      <c r="F1064" s="2">
        <f t="shared" ca="1" si="19"/>
        <v>44632</v>
      </c>
      <c r="G1064" t="s">
        <v>1053</v>
      </c>
      <c r="H1064">
        <v>1</v>
      </c>
    </row>
    <row r="1065" spans="1:8" x14ac:dyDescent="0.25">
      <c r="A1065">
        <v>738</v>
      </c>
      <c r="B1065">
        <v>1300</v>
      </c>
      <c r="C1065">
        <v>24</v>
      </c>
      <c r="D1065" s="2">
        <f ca="1">DATE(YEAR(TODAY())-2,3,6)</f>
        <v>44626</v>
      </c>
      <c r="E1065">
        <v>4</v>
      </c>
      <c r="F1065" s="2">
        <f t="shared" ca="1" si="19"/>
        <v>44630</v>
      </c>
      <c r="G1065" t="s">
        <v>1054</v>
      </c>
      <c r="H1065">
        <v>1</v>
      </c>
    </row>
    <row r="1066" spans="1:8" x14ac:dyDescent="0.25">
      <c r="A1066">
        <v>1109</v>
      </c>
      <c r="B1066">
        <v>1262</v>
      </c>
      <c r="C1066">
        <v>24</v>
      </c>
      <c r="D1066" s="2">
        <f ca="1">DATE(YEAR(TODAY())-2,3,6)</f>
        <v>44626</v>
      </c>
      <c r="E1066">
        <v>1</v>
      </c>
      <c r="F1066" s="2">
        <f t="shared" ca="1" si="19"/>
        <v>44627</v>
      </c>
      <c r="G1066" t="s">
        <v>1055</v>
      </c>
      <c r="H1066">
        <v>1</v>
      </c>
    </row>
    <row r="1067" spans="1:8" x14ac:dyDescent="0.25">
      <c r="A1067">
        <v>517</v>
      </c>
      <c r="B1067">
        <v>1316</v>
      </c>
      <c r="C1067">
        <v>7</v>
      </c>
      <c r="D1067" s="2">
        <f ca="1">DATE(YEAR(TODAY())-2,3,9)</f>
        <v>44629</v>
      </c>
      <c r="E1067">
        <v>4</v>
      </c>
      <c r="F1067" s="2">
        <f t="shared" ca="1" si="19"/>
        <v>44633</v>
      </c>
      <c r="G1067" t="s">
        <v>1056</v>
      </c>
      <c r="H1067">
        <v>1</v>
      </c>
    </row>
    <row r="1068" spans="1:8" x14ac:dyDescent="0.25">
      <c r="A1068">
        <v>1340</v>
      </c>
      <c r="B1068">
        <v>1307</v>
      </c>
      <c r="C1068">
        <v>34</v>
      </c>
      <c r="D1068" s="2">
        <f ca="1">DATE(YEAR(TODAY())-2,3,10)</f>
        <v>44630</v>
      </c>
      <c r="E1068">
        <v>1</v>
      </c>
      <c r="F1068" s="2">
        <f t="shared" ca="1" si="19"/>
        <v>44631</v>
      </c>
      <c r="G1068" t="s">
        <v>1057</v>
      </c>
      <c r="H1068">
        <v>2</v>
      </c>
    </row>
    <row r="1069" spans="1:8" x14ac:dyDescent="0.25">
      <c r="A1069">
        <v>957</v>
      </c>
      <c r="B1069">
        <v>1254</v>
      </c>
      <c r="C1069">
        <v>89</v>
      </c>
      <c r="D1069" s="2">
        <f ca="1">DATE(YEAR(TODAY())-2,3,10)</f>
        <v>44630</v>
      </c>
      <c r="E1069">
        <v>10</v>
      </c>
      <c r="F1069" s="2">
        <f t="shared" ca="1" si="19"/>
        <v>44640</v>
      </c>
      <c r="G1069" t="s">
        <v>1058</v>
      </c>
      <c r="H1069">
        <v>4</v>
      </c>
    </row>
    <row r="1070" spans="1:8" x14ac:dyDescent="0.25">
      <c r="A1070">
        <v>889</v>
      </c>
      <c r="B1070">
        <v>1272</v>
      </c>
      <c r="C1070">
        <v>71</v>
      </c>
      <c r="D1070" s="2">
        <f ca="1">DATE(YEAR(TODAY())-2,3,11)</f>
        <v>44631</v>
      </c>
      <c r="E1070">
        <v>1</v>
      </c>
      <c r="F1070" s="2">
        <f t="shared" ca="1" si="19"/>
        <v>44632</v>
      </c>
      <c r="G1070" t="s">
        <v>1059</v>
      </c>
      <c r="H1070">
        <v>4</v>
      </c>
    </row>
    <row r="1071" spans="1:8" x14ac:dyDescent="0.25">
      <c r="A1071">
        <v>984</v>
      </c>
      <c r="B1071">
        <v>1380</v>
      </c>
      <c r="C1071">
        <v>2</v>
      </c>
      <c r="D1071" s="2">
        <f ca="1">DATE(YEAR(TODAY())-2,3,12)</f>
        <v>44632</v>
      </c>
      <c r="E1071">
        <v>3</v>
      </c>
      <c r="F1071" s="2">
        <f t="shared" ca="1" si="19"/>
        <v>44635</v>
      </c>
      <c r="G1071" t="s">
        <v>1060</v>
      </c>
      <c r="H1071">
        <v>2</v>
      </c>
    </row>
    <row r="1072" spans="1:8" x14ac:dyDescent="0.25">
      <c r="A1072">
        <v>1568</v>
      </c>
      <c r="B1072">
        <v>1318</v>
      </c>
      <c r="C1072">
        <v>89</v>
      </c>
      <c r="D1072" s="2">
        <f ca="1">DATE(YEAR(TODAY())-2,3,12)</f>
        <v>44632</v>
      </c>
      <c r="E1072">
        <v>4</v>
      </c>
      <c r="F1072" s="2">
        <f t="shared" ca="1" si="19"/>
        <v>44636</v>
      </c>
      <c r="G1072" t="s">
        <v>1061</v>
      </c>
      <c r="H1072">
        <v>1</v>
      </c>
    </row>
    <row r="1073" spans="1:8" x14ac:dyDescent="0.25">
      <c r="A1073">
        <v>814</v>
      </c>
      <c r="B1073">
        <v>1348</v>
      </c>
      <c r="C1073">
        <v>81</v>
      </c>
      <c r="D1073" s="2">
        <f ca="1">DATE(YEAR(TODAY())-2,3,13)</f>
        <v>44633</v>
      </c>
      <c r="E1073">
        <v>9</v>
      </c>
      <c r="F1073" s="2">
        <f t="shared" ca="1" si="19"/>
        <v>44642</v>
      </c>
      <c r="G1073" t="s">
        <v>882</v>
      </c>
      <c r="H1073">
        <v>4</v>
      </c>
    </row>
    <row r="1074" spans="1:8" x14ac:dyDescent="0.25">
      <c r="A1074">
        <v>459</v>
      </c>
      <c r="B1074">
        <v>1387</v>
      </c>
      <c r="C1074">
        <v>44</v>
      </c>
      <c r="D1074" s="2">
        <f ca="1">DATE(YEAR(TODAY())-2,3,13)</f>
        <v>44633</v>
      </c>
      <c r="E1074">
        <v>10</v>
      </c>
      <c r="F1074" s="2">
        <f t="shared" ca="1" si="19"/>
        <v>44643</v>
      </c>
      <c r="G1074" t="s">
        <v>1062</v>
      </c>
      <c r="H1074">
        <v>4</v>
      </c>
    </row>
    <row r="1075" spans="1:8" x14ac:dyDescent="0.25">
      <c r="A1075">
        <v>1111</v>
      </c>
      <c r="B1075">
        <v>1374</v>
      </c>
      <c r="C1075">
        <v>32</v>
      </c>
      <c r="D1075" s="2">
        <f ca="1">DATE(YEAR(TODAY())-2,3,13)</f>
        <v>44633</v>
      </c>
      <c r="E1075">
        <v>7</v>
      </c>
      <c r="F1075" s="2">
        <f t="shared" ca="1" si="19"/>
        <v>44640</v>
      </c>
      <c r="G1075" t="s">
        <v>1063</v>
      </c>
      <c r="H1075">
        <v>4</v>
      </c>
    </row>
    <row r="1076" spans="1:8" x14ac:dyDescent="0.25">
      <c r="A1076">
        <v>267</v>
      </c>
      <c r="B1076">
        <v>1386</v>
      </c>
      <c r="C1076">
        <v>1</v>
      </c>
      <c r="D1076" s="2">
        <f ca="1">DATE(YEAR(TODAY())-2,3,13)</f>
        <v>44633</v>
      </c>
      <c r="E1076">
        <v>10</v>
      </c>
      <c r="F1076" s="2">
        <f t="shared" ca="1" si="19"/>
        <v>44643</v>
      </c>
      <c r="G1076" t="s">
        <v>1064</v>
      </c>
      <c r="H1076">
        <v>5</v>
      </c>
    </row>
    <row r="1077" spans="1:8" x14ac:dyDescent="0.25">
      <c r="A1077">
        <v>493</v>
      </c>
      <c r="B1077">
        <v>1243</v>
      </c>
      <c r="C1077">
        <v>21</v>
      </c>
      <c r="D1077" s="2">
        <f ca="1">DATE(YEAR(TODAY())-2,3,13)</f>
        <v>44633</v>
      </c>
      <c r="E1077">
        <v>2</v>
      </c>
      <c r="F1077" s="2">
        <f t="shared" ca="1" si="19"/>
        <v>44635</v>
      </c>
      <c r="G1077" t="s">
        <v>1065</v>
      </c>
      <c r="H1077">
        <v>2</v>
      </c>
    </row>
    <row r="1078" spans="1:8" x14ac:dyDescent="0.25">
      <c r="A1078">
        <v>1200</v>
      </c>
      <c r="B1078">
        <v>1262</v>
      </c>
      <c r="C1078">
        <v>9</v>
      </c>
      <c r="D1078" s="2">
        <f ca="1">DATE(YEAR(TODAY())-2,3,14)</f>
        <v>44634</v>
      </c>
      <c r="E1078">
        <v>8</v>
      </c>
      <c r="F1078" s="2">
        <f t="shared" ca="1" si="19"/>
        <v>44642</v>
      </c>
      <c r="G1078" t="s">
        <v>1066</v>
      </c>
      <c r="H1078">
        <v>4</v>
      </c>
    </row>
    <row r="1079" spans="1:8" x14ac:dyDescent="0.25">
      <c r="A1079">
        <v>797</v>
      </c>
      <c r="B1079">
        <v>1285</v>
      </c>
      <c r="C1079">
        <v>13</v>
      </c>
      <c r="D1079" s="2">
        <f ca="1">DATE(YEAR(TODAY())-2,3,15)</f>
        <v>44635</v>
      </c>
      <c r="E1079">
        <v>5</v>
      </c>
      <c r="F1079" s="2">
        <f t="shared" ca="1" si="19"/>
        <v>44640</v>
      </c>
      <c r="G1079" t="s">
        <v>1067</v>
      </c>
      <c r="H1079">
        <v>4</v>
      </c>
    </row>
    <row r="1080" spans="1:8" x14ac:dyDescent="0.25">
      <c r="A1080">
        <v>969</v>
      </c>
      <c r="B1080">
        <v>1283</v>
      </c>
      <c r="C1080">
        <v>37</v>
      </c>
      <c r="D1080" s="2">
        <f ca="1">DATE(YEAR(TODAY())-2,3,15)</f>
        <v>44635</v>
      </c>
      <c r="E1080">
        <v>4</v>
      </c>
      <c r="F1080" s="2">
        <f t="shared" ca="1" si="19"/>
        <v>44639</v>
      </c>
      <c r="G1080" t="s">
        <v>1068</v>
      </c>
      <c r="H1080">
        <v>2</v>
      </c>
    </row>
    <row r="1081" spans="1:8" x14ac:dyDescent="0.25">
      <c r="A1081">
        <v>1527</v>
      </c>
      <c r="B1081">
        <v>1330</v>
      </c>
      <c r="C1081">
        <v>6</v>
      </c>
      <c r="D1081" s="2">
        <f ca="1">DATE(YEAR(TODAY())-2,3,15)</f>
        <v>44635</v>
      </c>
      <c r="E1081">
        <v>8</v>
      </c>
      <c r="F1081" s="2">
        <f t="shared" ca="1" si="19"/>
        <v>44643</v>
      </c>
      <c r="G1081" t="s">
        <v>1069</v>
      </c>
      <c r="H1081">
        <v>4</v>
      </c>
    </row>
    <row r="1082" spans="1:8" x14ac:dyDescent="0.25">
      <c r="A1082">
        <v>7</v>
      </c>
      <c r="B1082">
        <v>1247</v>
      </c>
      <c r="C1082">
        <v>9</v>
      </c>
      <c r="D1082" s="2">
        <f ca="1">DATE(YEAR(TODAY())-2,3,15)</f>
        <v>44635</v>
      </c>
      <c r="E1082">
        <v>7</v>
      </c>
      <c r="F1082" s="2">
        <f t="shared" ca="1" si="19"/>
        <v>44642</v>
      </c>
      <c r="G1082" t="s">
        <v>1070</v>
      </c>
      <c r="H1082">
        <v>4</v>
      </c>
    </row>
    <row r="1083" spans="1:8" x14ac:dyDescent="0.25">
      <c r="A1083">
        <v>1167</v>
      </c>
      <c r="B1083">
        <v>1289</v>
      </c>
      <c r="C1083">
        <v>16</v>
      </c>
      <c r="D1083" s="2">
        <f ca="1">DATE(YEAR(TODAY())-2,3,16)</f>
        <v>44636</v>
      </c>
      <c r="E1083">
        <v>6</v>
      </c>
      <c r="F1083" s="2">
        <f t="shared" ca="1" si="19"/>
        <v>44642</v>
      </c>
      <c r="G1083" t="s">
        <v>1071</v>
      </c>
      <c r="H1083">
        <v>4</v>
      </c>
    </row>
    <row r="1084" spans="1:8" x14ac:dyDescent="0.25">
      <c r="A1084">
        <v>1199</v>
      </c>
      <c r="B1084">
        <v>1283</v>
      </c>
      <c r="C1084">
        <v>25</v>
      </c>
      <c r="D1084" s="2">
        <f ca="1">DATE(YEAR(TODAY())-2,3,16)</f>
        <v>44636</v>
      </c>
      <c r="E1084">
        <v>3</v>
      </c>
      <c r="F1084" s="2">
        <f t="shared" ca="1" si="19"/>
        <v>44639</v>
      </c>
      <c r="G1084" t="s">
        <v>1072</v>
      </c>
      <c r="H1084">
        <v>4</v>
      </c>
    </row>
    <row r="1085" spans="1:8" x14ac:dyDescent="0.25">
      <c r="A1085">
        <v>150</v>
      </c>
      <c r="B1085">
        <v>1324</v>
      </c>
      <c r="C1085">
        <v>100</v>
      </c>
      <c r="D1085" s="2">
        <f ca="1">DATE(YEAR(TODAY())-2,3,16)</f>
        <v>44636</v>
      </c>
      <c r="E1085">
        <v>6</v>
      </c>
      <c r="F1085" s="2">
        <f t="shared" ca="1" si="19"/>
        <v>44642</v>
      </c>
      <c r="G1085" t="s">
        <v>1073</v>
      </c>
      <c r="H1085">
        <v>2</v>
      </c>
    </row>
    <row r="1086" spans="1:8" x14ac:dyDescent="0.25">
      <c r="A1086">
        <v>204</v>
      </c>
      <c r="B1086">
        <v>1269</v>
      </c>
      <c r="C1086">
        <v>60</v>
      </c>
      <c r="D1086" s="2">
        <f ca="1">DATE(YEAR(TODAY())-2,3,18)</f>
        <v>44638</v>
      </c>
      <c r="E1086">
        <v>9</v>
      </c>
      <c r="F1086" s="2">
        <f t="shared" ca="1" si="19"/>
        <v>44647</v>
      </c>
      <c r="G1086" t="s">
        <v>1074</v>
      </c>
      <c r="H1086">
        <v>4</v>
      </c>
    </row>
    <row r="1087" spans="1:8" x14ac:dyDescent="0.25">
      <c r="A1087">
        <v>1454</v>
      </c>
      <c r="B1087">
        <v>1349</v>
      </c>
      <c r="C1087">
        <v>41</v>
      </c>
      <c r="D1087" s="2">
        <f ca="1">DATE(YEAR(TODAY())-2,3,19)</f>
        <v>44639</v>
      </c>
      <c r="E1087">
        <v>5</v>
      </c>
      <c r="F1087" s="2">
        <f t="shared" ca="1" si="19"/>
        <v>44644</v>
      </c>
      <c r="G1087" t="s">
        <v>1075</v>
      </c>
      <c r="H1087">
        <v>4</v>
      </c>
    </row>
    <row r="1088" spans="1:8" x14ac:dyDescent="0.25">
      <c r="A1088">
        <v>1431</v>
      </c>
      <c r="B1088">
        <v>1242</v>
      </c>
      <c r="C1088">
        <v>93</v>
      </c>
      <c r="D1088" s="2">
        <f ca="1">DATE(YEAR(TODAY())-2,3,21)</f>
        <v>44641</v>
      </c>
      <c r="E1088">
        <v>1</v>
      </c>
      <c r="F1088" s="2">
        <f t="shared" ca="1" si="19"/>
        <v>44642</v>
      </c>
      <c r="G1088" t="s">
        <v>1076</v>
      </c>
      <c r="H1088">
        <v>4</v>
      </c>
    </row>
    <row r="1089" spans="1:8" x14ac:dyDescent="0.25">
      <c r="A1089">
        <v>257</v>
      </c>
      <c r="B1089">
        <v>1387</v>
      </c>
      <c r="C1089">
        <v>36</v>
      </c>
      <c r="D1089" s="2">
        <f ca="1">DATE(YEAR(TODAY())-2,3,22)</f>
        <v>44642</v>
      </c>
      <c r="E1089">
        <v>6</v>
      </c>
      <c r="F1089" s="2">
        <f t="shared" ca="1" si="19"/>
        <v>44648</v>
      </c>
      <c r="G1089" t="s">
        <v>1077</v>
      </c>
      <c r="H1089">
        <v>4</v>
      </c>
    </row>
    <row r="1090" spans="1:8" x14ac:dyDescent="0.25">
      <c r="A1090">
        <v>1086</v>
      </c>
      <c r="B1090">
        <v>1290</v>
      </c>
      <c r="C1090">
        <v>94</v>
      </c>
      <c r="D1090" s="2">
        <f ca="1">DATE(YEAR(TODAY())-2,3,22)</f>
        <v>44642</v>
      </c>
      <c r="E1090">
        <v>5</v>
      </c>
      <c r="F1090" s="2">
        <f t="shared" ca="1" si="19"/>
        <v>44647</v>
      </c>
      <c r="G1090" t="s">
        <v>1078</v>
      </c>
      <c r="H1090">
        <v>2</v>
      </c>
    </row>
    <row r="1091" spans="1:8" x14ac:dyDescent="0.25">
      <c r="A1091">
        <v>1185</v>
      </c>
      <c r="B1091">
        <v>1282</v>
      </c>
      <c r="C1091">
        <v>71</v>
      </c>
      <c r="D1091" s="2">
        <f ca="1">DATE(YEAR(TODAY())-2,3,23)</f>
        <v>44643</v>
      </c>
      <c r="E1091">
        <v>10</v>
      </c>
      <c r="F1091" s="2">
        <f t="shared" ca="1" si="19"/>
        <v>44653</v>
      </c>
      <c r="G1091" t="s">
        <v>1079</v>
      </c>
      <c r="H1091">
        <v>1</v>
      </c>
    </row>
    <row r="1092" spans="1:8" x14ac:dyDescent="0.25">
      <c r="A1092">
        <v>130</v>
      </c>
      <c r="B1092">
        <v>1342</v>
      </c>
      <c r="C1092">
        <v>50</v>
      </c>
      <c r="D1092" s="2">
        <f ca="1">DATE(YEAR(TODAY())-2,3,24)</f>
        <v>44644</v>
      </c>
      <c r="E1092">
        <v>2</v>
      </c>
      <c r="F1092" s="2">
        <f t="shared" ref="F1092:F1155" ca="1" si="20">D1092+E1092</f>
        <v>44646</v>
      </c>
      <c r="G1092" t="s">
        <v>1080</v>
      </c>
      <c r="H1092">
        <v>5</v>
      </c>
    </row>
    <row r="1093" spans="1:8" x14ac:dyDescent="0.25">
      <c r="A1093">
        <v>1641</v>
      </c>
      <c r="B1093">
        <v>1288</v>
      </c>
      <c r="C1093">
        <v>68</v>
      </c>
      <c r="D1093" s="2">
        <f ca="1">DATE(YEAR(TODAY())-2,3,25)</f>
        <v>44645</v>
      </c>
      <c r="E1093">
        <v>6</v>
      </c>
      <c r="F1093" s="2">
        <f t="shared" ca="1" si="20"/>
        <v>44651</v>
      </c>
      <c r="G1093" t="s">
        <v>1081</v>
      </c>
      <c r="H1093">
        <v>2</v>
      </c>
    </row>
    <row r="1094" spans="1:8" x14ac:dyDescent="0.25">
      <c r="A1094">
        <v>1952</v>
      </c>
      <c r="B1094">
        <v>1393</v>
      </c>
      <c r="C1094">
        <v>74</v>
      </c>
      <c r="D1094" s="2">
        <f ca="1">DATE(YEAR(TODAY())-2,3,25)</f>
        <v>44645</v>
      </c>
      <c r="E1094">
        <v>5</v>
      </c>
      <c r="F1094" s="2">
        <f t="shared" ca="1" si="20"/>
        <v>44650</v>
      </c>
      <c r="G1094" t="s">
        <v>1082</v>
      </c>
      <c r="H1094">
        <v>3</v>
      </c>
    </row>
    <row r="1095" spans="1:8" x14ac:dyDescent="0.25">
      <c r="A1095">
        <v>57</v>
      </c>
      <c r="B1095">
        <v>1235</v>
      </c>
      <c r="C1095">
        <v>80</v>
      </c>
      <c r="D1095" s="2">
        <f ca="1">DATE(YEAR(TODAY())-2,3,26)</f>
        <v>44646</v>
      </c>
      <c r="E1095">
        <v>1</v>
      </c>
      <c r="F1095" s="2">
        <f t="shared" ca="1" si="20"/>
        <v>44647</v>
      </c>
      <c r="G1095" t="s">
        <v>1083</v>
      </c>
      <c r="H1095">
        <v>1</v>
      </c>
    </row>
    <row r="1096" spans="1:8" x14ac:dyDescent="0.25">
      <c r="A1096">
        <v>1122</v>
      </c>
      <c r="B1096">
        <v>1253</v>
      </c>
      <c r="C1096">
        <v>38</v>
      </c>
      <c r="D1096" s="2">
        <f ca="1">DATE(YEAR(TODAY())-2,3,27)</f>
        <v>44647</v>
      </c>
      <c r="E1096">
        <v>8</v>
      </c>
      <c r="F1096" s="2">
        <f t="shared" ca="1" si="20"/>
        <v>44655</v>
      </c>
      <c r="G1096" t="s">
        <v>1084</v>
      </c>
      <c r="H1096">
        <v>1</v>
      </c>
    </row>
    <row r="1097" spans="1:8" x14ac:dyDescent="0.25">
      <c r="A1097">
        <v>1095</v>
      </c>
      <c r="B1097">
        <v>1290</v>
      </c>
      <c r="C1097">
        <v>70</v>
      </c>
      <c r="D1097" s="2">
        <f ca="1">DATE(YEAR(TODAY())-2,3,29)</f>
        <v>44649</v>
      </c>
      <c r="E1097">
        <v>2</v>
      </c>
      <c r="F1097" s="2">
        <f t="shared" ca="1" si="20"/>
        <v>44651</v>
      </c>
      <c r="G1097" t="s">
        <v>1085</v>
      </c>
      <c r="H1097">
        <v>1</v>
      </c>
    </row>
    <row r="1098" spans="1:8" x14ac:dyDescent="0.25">
      <c r="A1098">
        <v>1231</v>
      </c>
      <c r="B1098">
        <v>1305</v>
      </c>
      <c r="C1098">
        <v>37</v>
      </c>
      <c r="D1098" s="2">
        <f ca="1">DATE(YEAR(TODAY())-2,3,29)</f>
        <v>44649</v>
      </c>
      <c r="E1098">
        <v>7</v>
      </c>
      <c r="F1098" s="2">
        <f t="shared" ca="1" si="20"/>
        <v>44656</v>
      </c>
      <c r="G1098" t="s">
        <v>1086</v>
      </c>
      <c r="H1098">
        <v>4</v>
      </c>
    </row>
    <row r="1099" spans="1:8" x14ac:dyDescent="0.25">
      <c r="A1099">
        <v>1895</v>
      </c>
      <c r="B1099">
        <v>1369</v>
      </c>
      <c r="C1099">
        <v>93</v>
      </c>
      <c r="D1099" s="2">
        <f ca="1">DATE(YEAR(TODAY())-2,3,30)</f>
        <v>44650</v>
      </c>
      <c r="E1099">
        <v>6</v>
      </c>
      <c r="F1099" s="2">
        <f t="shared" ca="1" si="20"/>
        <v>44656</v>
      </c>
      <c r="G1099" t="s">
        <v>1087</v>
      </c>
      <c r="H1099">
        <v>1</v>
      </c>
    </row>
    <row r="1100" spans="1:8" x14ac:dyDescent="0.25">
      <c r="A1100">
        <v>206</v>
      </c>
      <c r="B1100">
        <v>1256</v>
      </c>
      <c r="C1100">
        <v>50</v>
      </c>
      <c r="D1100" s="2">
        <f ca="1">DATE(YEAR(TODAY())-2,3,30)</f>
        <v>44650</v>
      </c>
      <c r="E1100">
        <v>6</v>
      </c>
      <c r="F1100" s="2">
        <f t="shared" ca="1" si="20"/>
        <v>44656</v>
      </c>
      <c r="G1100" t="s">
        <v>1088</v>
      </c>
      <c r="H1100">
        <v>1</v>
      </c>
    </row>
    <row r="1101" spans="1:8" x14ac:dyDescent="0.25">
      <c r="A1101">
        <v>25</v>
      </c>
      <c r="B1101">
        <v>1336</v>
      </c>
      <c r="C1101">
        <v>37</v>
      </c>
      <c r="D1101" s="2">
        <f ca="1">DATE(YEAR(TODAY())-2,3,31)</f>
        <v>44651</v>
      </c>
      <c r="E1101">
        <v>4</v>
      </c>
      <c r="F1101" s="2">
        <f t="shared" ca="1" si="20"/>
        <v>44655</v>
      </c>
      <c r="G1101" t="s">
        <v>1089</v>
      </c>
      <c r="H1101">
        <v>1</v>
      </c>
    </row>
    <row r="1102" spans="1:8" x14ac:dyDescent="0.25">
      <c r="A1102">
        <v>243</v>
      </c>
      <c r="B1102">
        <v>1271</v>
      </c>
      <c r="C1102">
        <v>87</v>
      </c>
      <c r="D1102" s="2">
        <f ca="1">DATE(YEAR(TODAY())-2,4,1)</f>
        <v>44652</v>
      </c>
      <c r="E1102">
        <v>2</v>
      </c>
      <c r="F1102" s="2">
        <f t="shared" ca="1" si="20"/>
        <v>44654</v>
      </c>
      <c r="G1102" t="s">
        <v>1090</v>
      </c>
      <c r="H1102">
        <v>4</v>
      </c>
    </row>
    <row r="1103" spans="1:8" x14ac:dyDescent="0.25">
      <c r="A1103">
        <v>1647</v>
      </c>
      <c r="B1103">
        <v>1376</v>
      </c>
      <c r="C1103">
        <v>38</v>
      </c>
      <c r="D1103" s="2">
        <f ca="1">DATE(YEAR(TODAY())-2,4,4)</f>
        <v>44655</v>
      </c>
      <c r="E1103">
        <v>4</v>
      </c>
      <c r="F1103" s="2">
        <f t="shared" ca="1" si="20"/>
        <v>44659</v>
      </c>
      <c r="G1103" t="s">
        <v>1091</v>
      </c>
      <c r="H1103">
        <v>4</v>
      </c>
    </row>
    <row r="1104" spans="1:8" x14ac:dyDescent="0.25">
      <c r="A1104">
        <v>1996</v>
      </c>
      <c r="B1104">
        <v>1260</v>
      </c>
      <c r="C1104">
        <v>22</v>
      </c>
      <c r="D1104" s="2">
        <f ca="1">DATE(YEAR(TODAY())-2,4,5)</f>
        <v>44656</v>
      </c>
      <c r="E1104">
        <v>2</v>
      </c>
      <c r="F1104" s="2">
        <f t="shared" ca="1" si="20"/>
        <v>44658</v>
      </c>
      <c r="G1104" t="s">
        <v>1092</v>
      </c>
      <c r="H1104">
        <v>1</v>
      </c>
    </row>
    <row r="1105" spans="1:8" x14ac:dyDescent="0.25">
      <c r="A1105">
        <v>219</v>
      </c>
      <c r="B1105">
        <v>1289</v>
      </c>
      <c r="C1105">
        <v>16</v>
      </c>
      <c r="D1105" s="2">
        <f ca="1">DATE(YEAR(TODAY())-2,4,5)</f>
        <v>44656</v>
      </c>
      <c r="E1105">
        <v>1</v>
      </c>
      <c r="F1105" s="2">
        <f t="shared" ca="1" si="20"/>
        <v>44657</v>
      </c>
      <c r="G1105" t="s">
        <v>1093</v>
      </c>
      <c r="H1105">
        <v>1</v>
      </c>
    </row>
    <row r="1106" spans="1:8" x14ac:dyDescent="0.25">
      <c r="A1106">
        <v>1749</v>
      </c>
      <c r="B1106">
        <v>1376</v>
      </c>
      <c r="C1106">
        <v>11</v>
      </c>
      <c r="D1106" s="2">
        <f ca="1">DATE(YEAR(TODAY())-2,4,8)</f>
        <v>44659</v>
      </c>
      <c r="E1106">
        <v>7</v>
      </c>
      <c r="F1106" s="2">
        <f t="shared" ca="1" si="20"/>
        <v>44666</v>
      </c>
      <c r="G1106" t="s">
        <v>1094</v>
      </c>
      <c r="H1106">
        <v>1</v>
      </c>
    </row>
    <row r="1107" spans="1:8" x14ac:dyDescent="0.25">
      <c r="A1107">
        <v>1967</v>
      </c>
      <c r="B1107">
        <v>1379</v>
      </c>
      <c r="C1107">
        <v>19</v>
      </c>
      <c r="D1107" s="2">
        <f ca="1">DATE(YEAR(TODAY())-2,4,12)</f>
        <v>44663</v>
      </c>
      <c r="E1107">
        <v>3</v>
      </c>
      <c r="F1107" s="2">
        <f t="shared" ca="1" si="20"/>
        <v>44666</v>
      </c>
      <c r="G1107" t="s">
        <v>1095</v>
      </c>
      <c r="H1107">
        <v>4</v>
      </c>
    </row>
    <row r="1108" spans="1:8" x14ac:dyDescent="0.25">
      <c r="A1108">
        <v>401</v>
      </c>
      <c r="B1108">
        <v>1389</v>
      </c>
      <c r="C1108">
        <v>5</v>
      </c>
      <c r="D1108" s="2">
        <f ca="1">DATE(YEAR(TODAY())-2,4,13)</f>
        <v>44664</v>
      </c>
      <c r="E1108">
        <v>8</v>
      </c>
      <c r="F1108" s="2">
        <f t="shared" ca="1" si="20"/>
        <v>44672</v>
      </c>
      <c r="G1108" t="s">
        <v>1096</v>
      </c>
      <c r="H1108">
        <v>1</v>
      </c>
    </row>
    <row r="1109" spans="1:8" x14ac:dyDescent="0.25">
      <c r="A1109">
        <v>238</v>
      </c>
      <c r="B1109">
        <v>1272</v>
      </c>
      <c r="C1109">
        <v>47</v>
      </c>
      <c r="D1109" s="2">
        <f ca="1">DATE(YEAR(TODAY())-2,4,15)</f>
        <v>44666</v>
      </c>
      <c r="E1109">
        <v>8</v>
      </c>
      <c r="F1109" s="2">
        <f t="shared" ca="1" si="20"/>
        <v>44674</v>
      </c>
      <c r="G1109" t="s">
        <v>1097</v>
      </c>
      <c r="H1109">
        <v>2</v>
      </c>
    </row>
    <row r="1110" spans="1:8" x14ac:dyDescent="0.25">
      <c r="A1110">
        <v>1760</v>
      </c>
      <c r="B1110">
        <v>1275</v>
      </c>
      <c r="C1110">
        <v>14</v>
      </c>
      <c r="D1110" s="2">
        <f ca="1">DATE(YEAR(TODAY())-2,4,16)</f>
        <v>44667</v>
      </c>
      <c r="E1110">
        <v>9</v>
      </c>
      <c r="F1110" s="2">
        <f t="shared" ca="1" si="20"/>
        <v>44676</v>
      </c>
      <c r="G1110" t="s">
        <v>1098</v>
      </c>
      <c r="H1110">
        <v>4</v>
      </c>
    </row>
    <row r="1111" spans="1:8" x14ac:dyDescent="0.25">
      <c r="A1111">
        <v>727</v>
      </c>
      <c r="B1111">
        <v>1331</v>
      </c>
      <c r="C1111">
        <v>6</v>
      </c>
      <c r="D1111" s="2">
        <f ca="1">DATE(YEAR(TODAY())-2,4,16)</f>
        <v>44667</v>
      </c>
      <c r="E1111">
        <v>8</v>
      </c>
      <c r="F1111" s="2">
        <f t="shared" ca="1" si="20"/>
        <v>44675</v>
      </c>
      <c r="G1111" t="s">
        <v>1099</v>
      </c>
      <c r="H1111">
        <v>5</v>
      </c>
    </row>
    <row r="1112" spans="1:8" x14ac:dyDescent="0.25">
      <c r="A1112">
        <v>1681</v>
      </c>
      <c r="B1112">
        <v>1311</v>
      </c>
      <c r="C1112">
        <v>89</v>
      </c>
      <c r="D1112" s="2">
        <f ca="1">DATE(YEAR(TODAY())-2,4,17)</f>
        <v>44668</v>
      </c>
      <c r="E1112">
        <v>1</v>
      </c>
      <c r="F1112" s="2">
        <f t="shared" ca="1" si="20"/>
        <v>44669</v>
      </c>
      <c r="G1112" t="s">
        <v>1100</v>
      </c>
      <c r="H1112">
        <v>4</v>
      </c>
    </row>
    <row r="1113" spans="1:8" x14ac:dyDescent="0.25">
      <c r="A1113">
        <v>190</v>
      </c>
      <c r="B1113">
        <v>1253</v>
      </c>
      <c r="C1113">
        <v>95</v>
      </c>
      <c r="D1113" s="2">
        <f ca="1">DATE(YEAR(TODAY())-2,4,17)</f>
        <v>44668</v>
      </c>
      <c r="E1113">
        <v>1</v>
      </c>
      <c r="F1113" s="2">
        <f t="shared" ca="1" si="20"/>
        <v>44669</v>
      </c>
      <c r="G1113" t="s">
        <v>1101</v>
      </c>
      <c r="H1113">
        <v>4</v>
      </c>
    </row>
    <row r="1114" spans="1:8" x14ac:dyDescent="0.25">
      <c r="A1114">
        <v>1110</v>
      </c>
      <c r="B1114">
        <v>1349</v>
      </c>
      <c r="C1114">
        <v>18</v>
      </c>
      <c r="D1114" s="2">
        <f ca="1">DATE(YEAR(TODAY())-2,4,18)</f>
        <v>44669</v>
      </c>
      <c r="E1114">
        <v>10</v>
      </c>
      <c r="F1114" s="2">
        <f t="shared" ca="1" si="20"/>
        <v>44679</v>
      </c>
      <c r="G1114" t="s">
        <v>1102</v>
      </c>
      <c r="H1114">
        <v>2</v>
      </c>
    </row>
    <row r="1115" spans="1:8" x14ac:dyDescent="0.25">
      <c r="A1115">
        <v>1279</v>
      </c>
      <c r="B1115">
        <v>1287</v>
      </c>
      <c r="C1115">
        <v>86</v>
      </c>
      <c r="D1115" s="2">
        <f ca="1">DATE(YEAR(TODAY())-2,4,20)</f>
        <v>44671</v>
      </c>
      <c r="E1115">
        <v>7</v>
      </c>
      <c r="F1115" s="2">
        <f t="shared" ca="1" si="20"/>
        <v>44678</v>
      </c>
      <c r="G1115" t="s">
        <v>1103</v>
      </c>
      <c r="H1115">
        <v>4</v>
      </c>
    </row>
    <row r="1116" spans="1:8" x14ac:dyDescent="0.25">
      <c r="A1116">
        <v>1096</v>
      </c>
      <c r="B1116">
        <v>1277</v>
      </c>
      <c r="C1116">
        <v>23</v>
      </c>
      <c r="D1116" s="2">
        <f ca="1">DATE(YEAR(TODAY())-2,4,20)</f>
        <v>44671</v>
      </c>
      <c r="E1116">
        <v>9</v>
      </c>
      <c r="F1116" s="2">
        <f t="shared" ca="1" si="20"/>
        <v>44680</v>
      </c>
      <c r="G1116" t="s">
        <v>1104</v>
      </c>
      <c r="H1116">
        <v>5</v>
      </c>
    </row>
    <row r="1117" spans="1:8" x14ac:dyDescent="0.25">
      <c r="A1117">
        <v>1343</v>
      </c>
      <c r="B1117">
        <v>1270</v>
      </c>
      <c r="C1117">
        <v>99</v>
      </c>
      <c r="D1117" s="2">
        <f ca="1">DATE(YEAR(TODAY())-2,4,20)</f>
        <v>44671</v>
      </c>
      <c r="E1117">
        <v>3</v>
      </c>
      <c r="F1117" s="2">
        <f t="shared" ca="1" si="20"/>
        <v>44674</v>
      </c>
      <c r="G1117" t="s">
        <v>1105</v>
      </c>
      <c r="H1117">
        <v>1</v>
      </c>
    </row>
    <row r="1118" spans="1:8" x14ac:dyDescent="0.25">
      <c r="A1118">
        <v>1861</v>
      </c>
      <c r="B1118">
        <v>1264</v>
      </c>
      <c r="C1118">
        <v>47</v>
      </c>
      <c r="D1118" s="2">
        <f ca="1">DATE(YEAR(TODAY())-2,4,20)</f>
        <v>44671</v>
      </c>
      <c r="E1118">
        <v>2</v>
      </c>
      <c r="F1118" s="2">
        <f t="shared" ca="1" si="20"/>
        <v>44673</v>
      </c>
      <c r="G1118" t="s">
        <v>1106</v>
      </c>
      <c r="H1118">
        <v>5</v>
      </c>
    </row>
    <row r="1119" spans="1:8" x14ac:dyDescent="0.25">
      <c r="A1119">
        <v>1462</v>
      </c>
      <c r="B1119">
        <v>1257</v>
      </c>
      <c r="C1119">
        <v>19</v>
      </c>
      <c r="D1119" s="2">
        <f ca="1">DATE(YEAR(TODAY())-2,4,21)</f>
        <v>44672</v>
      </c>
      <c r="E1119">
        <v>9</v>
      </c>
      <c r="F1119" s="2">
        <f t="shared" ca="1" si="20"/>
        <v>44681</v>
      </c>
      <c r="G1119" t="s">
        <v>1107</v>
      </c>
      <c r="H1119">
        <v>4</v>
      </c>
    </row>
    <row r="1120" spans="1:8" x14ac:dyDescent="0.25">
      <c r="A1120">
        <v>1433</v>
      </c>
      <c r="B1120">
        <v>1313</v>
      </c>
      <c r="C1120">
        <v>40</v>
      </c>
      <c r="D1120" s="2">
        <f ca="1">DATE(YEAR(TODAY())-2,4,22)</f>
        <v>44673</v>
      </c>
      <c r="E1120">
        <v>2</v>
      </c>
      <c r="F1120" s="2">
        <f t="shared" ca="1" si="20"/>
        <v>44675</v>
      </c>
      <c r="G1120" t="s">
        <v>1108</v>
      </c>
      <c r="H1120">
        <v>1</v>
      </c>
    </row>
    <row r="1121" spans="1:8" x14ac:dyDescent="0.25">
      <c r="A1121">
        <v>8</v>
      </c>
      <c r="B1121">
        <v>1263</v>
      </c>
      <c r="C1121">
        <v>18</v>
      </c>
      <c r="D1121" s="2">
        <f ca="1">DATE(YEAR(TODAY())-2,4,22)</f>
        <v>44673</v>
      </c>
      <c r="E1121">
        <v>5</v>
      </c>
      <c r="F1121" s="2">
        <f t="shared" ca="1" si="20"/>
        <v>44678</v>
      </c>
      <c r="G1121" t="s">
        <v>1109</v>
      </c>
      <c r="H1121">
        <v>1</v>
      </c>
    </row>
    <row r="1122" spans="1:8" x14ac:dyDescent="0.25">
      <c r="A1122">
        <v>1633</v>
      </c>
      <c r="B1122">
        <v>1241</v>
      </c>
      <c r="C1122">
        <v>41</v>
      </c>
      <c r="D1122" s="2">
        <f ca="1">DATE(YEAR(TODAY())-2,4,23)</f>
        <v>44674</v>
      </c>
      <c r="E1122">
        <v>6</v>
      </c>
      <c r="F1122" s="2">
        <f t="shared" ca="1" si="20"/>
        <v>44680</v>
      </c>
      <c r="G1122" t="s">
        <v>1110</v>
      </c>
      <c r="H1122">
        <v>2</v>
      </c>
    </row>
    <row r="1123" spans="1:8" x14ac:dyDescent="0.25">
      <c r="A1123">
        <v>274</v>
      </c>
      <c r="B1123">
        <v>1245</v>
      </c>
      <c r="C1123">
        <v>90</v>
      </c>
      <c r="D1123" s="2">
        <f ca="1">DATE(YEAR(TODAY())-2,4,24)</f>
        <v>44675</v>
      </c>
      <c r="E1123">
        <v>7</v>
      </c>
      <c r="F1123" s="2">
        <f t="shared" ca="1" si="20"/>
        <v>44682</v>
      </c>
      <c r="G1123" t="s">
        <v>1111</v>
      </c>
      <c r="H1123">
        <v>1</v>
      </c>
    </row>
    <row r="1124" spans="1:8" x14ac:dyDescent="0.25">
      <c r="A1124">
        <v>325</v>
      </c>
      <c r="B1124">
        <v>1383</v>
      </c>
      <c r="C1124">
        <v>56</v>
      </c>
      <c r="D1124" s="2">
        <f ca="1">DATE(YEAR(TODAY())-2,4,24)</f>
        <v>44675</v>
      </c>
      <c r="E1124">
        <v>9</v>
      </c>
      <c r="F1124" s="2">
        <f t="shared" ca="1" si="20"/>
        <v>44684</v>
      </c>
      <c r="G1124" t="s">
        <v>1112</v>
      </c>
      <c r="H1124">
        <v>5</v>
      </c>
    </row>
    <row r="1125" spans="1:8" x14ac:dyDescent="0.25">
      <c r="A1125">
        <v>1657</v>
      </c>
      <c r="B1125">
        <v>1365</v>
      </c>
      <c r="C1125">
        <v>94</v>
      </c>
      <c r="D1125" s="2">
        <f ca="1">DATE(YEAR(TODAY())-2,4,25)</f>
        <v>44676</v>
      </c>
      <c r="E1125">
        <v>8</v>
      </c>
      <c r="F1125" s="2">
        <f t="shared" ca="1" si="20"/>
        <v>44684</v>
      </c>
      <c r="G1125" t="s">
        <v>1113</v>
      </c>
      <c r="H1125">
        <v>1</v>
      </c>
    </row>
    <row r="1126" spans="1:8" x14ac:dyDescent="0.25">
      <c r="A1126">
        <v>63</v>
      </c>
      <c r="B1126">
        <v>1250</v>
      </c>
      <c r="C1126">
        <v>6</v>
      </c>
      <c r="D1126" s="2">
        <f ca="1">DATE(YEAR(TODAY())-2,4,25)</f>
        <v>44676</v>
      </c>
      <c r="E1126">
        <v>9</v>
      </c>
      <c r="F1126" s="2">
        <f t="shared" ca="1" si="20"/>
        <v>44685</v>
      </c>
      <c r="G1126" t="s">
        <v>1114</v>
      </c>
      <c r="H1126">
        <v>4</v>
      </c>
    </row>
    <row r="1127" spans="1:8" x14ac:dyDescent="0.25">
      <c r="A1127">
        <v>65</v>
      </c>
      <c r="B1127">
        <v>1311</v>
      </c>
      <c r="C1127">
        <v>13</v>
      </c>
      <c r="D1127" s="2">
        <f ca="1">DATE(YEAR(TODAY())-2,4,26)</f>
        <v>44677</v>
      </c>
      <c r="E1127">
        <v>3</v>
      </c>
      <c r="F1127" s="2">
        <f t="shared" ca="1" si="20"/>
        <v>44680</v>
      </c>
      <c r="G1127" t="s">
        <v>1115</v>
      </c>
      <c r="H1127">
        <v>1</v>
      </c>
    </row>
    <row r="1128" spans="1:8" x14ac:dyDescent="0.25">
      <c r="A1128">
        <v>1097</v>
      </c>
      <c r="B1128">
        <v>1247</v>
      </c>
      <c r="C1128">
        <v>9</v>
      </c>
      <c r="D1128" s="2">
        <f ca="1">DATE(YEAR(TODAY())-2,4,26)</f>
        <v>44677</v>
      </c>
      <c r="E1128">
        <v>10</v>
      </c>
      <c r="F1128" s="2">
        <f t="shared" ca="1" si="20"/>
        <v>44687</v>
      </c>
      <c r="G1128" t="s">
        <v>1116</v>
      </c>
      <c r="H1128">
        <v>1</v>
      </c>
    </row>
    <row r="1129" spans="1:8" x14ac:dyDescent="0.25">
      <c r="A1129">
        <v>376</v>
      </c>
      <c r="B1129">
        <v>1369</v>
      </c>
      <c r="C1129">
        <v>19</v>
      </c>
      <c r="D1129" s="2">
        <f ca="1">DATE(YEAR(TODAY())-2,4,27)</f>
        <v>44678</v>
      </c>
      <c r="E1129">
        <v>9</v>
      </c>
      <c r="F1129" s="2">
        <f t="shared" ca="1" si="20"/>
        <v>44687</v>
      </c>
      <c r="G1129" t="s">
        <v>1117</v>
      </c>
      <c r="H1129">
        <v>1</v>
      </c>
    </row>
    <row r="1130" spans="1:8" x14ac:dyDescent="0.25">
      <c r="A1130">
        <v>634</v>
      </c>
      <c r="B1130">
        <v>1384</v>
      </c>
      <c r="C1130">
        <v>91</v>
      </c>
      <c r="D1130" s="2">
        <f ca="1">DATE(YEAR(TODAY())-2,4,27)</f>
        <v>44678</v>
      </c>
      <c r="E1130">
        <v>8</v>
      </c>
      <c r="F1130" s="2">
        <f t="shared" ca="1" si="20"/>
        <v>44686</v>
      </c>
      <c r="G1130" t="s">
        <v>1118</v>
      </c>
      <c r="H1130">
        <v>5</v>
      </c>
    </row>
    <row r="1131" spans="1:8" x14ac:dyDescent="0.25">
      <c r="A1131">
        <v>1590</v>
      </c>
      <c r="B1131">
        <v>1339</v>
      </c>
      <c r="C1131">
        <v>89</v>
      </c>
      <c r="D1131" s="2">
        <f ca="1">DATE(YEAR(TODAY())-2,4,27)</f>
        <v>44678</v>
      </c>
      <c r="E1131">
        <v>2</v>
      </c>
      <c r="F1131" s="2">
        <f t="shared" ca="1" si="20"/>
        <v>44680</v>
      </c>
      <c r="G1131" t="s">
        <v>1119</v>
      </c>
      <c r="H1131">
        <v>4</v>
      </c>
    </row>
    <row r="1132" spans="1:8" x14ac:dyDescent="0.25">
      <c r="A1132">
        <v>1774</v>
      </c>
      <c r="B1132">
        <v>1273</v>
      </c>
      <c r="C1132">
        <v>53</v>
      </c>
      <c r="D1132" s="2">
        <f ca="1">DATE(YEAR(TODAY())-2,4,28)</f>
        <v>44679</v>
      </c>
      <c r="E1132">
        <v>9</v>
      </c>
      <c r="F1132" s="2">
        <f t="shared" ca="1" si="20"/>
        <v>44688</v>
      </c>
      <c r="G1132" t="s">
        <v>1120</v>
      </c>
      <c r="H1132">
        <v>2</v>
      </c>
    </row>
    <row r="1133" spans="1:8" x14ac:dyDescent="0.25">
      <c r="A1133">
        <v>565</v>
      </c>
      <c r="B1133">
        <v>1330</v>
      </c>
      <c r="C1133">
        <v>17</v>
      </c>
      <c r="D1133" s="2">
        <f ca="1">DATE(YEAR(TODAY())-2,4,30)</f>
        <v>44681</v>
      </c>
      <c r="E1133">
        <v>10</v>
      </c>
      <c r="F1133" s="2">
        <f t="shared" ca="1" si="20"/>
        <v>44691</v>
      </c>
      <c r="G1133" t="s">
        <v>1121</v>
      </c>
      <c r="H1133">
        <v>2</v>
      </c>
    </row>
    <row r="1134" spans="1:8" x14ac:dyDescent="0.25">
      <c r="A1134">
        <v>1331</v>
      </c>
      <c r="B1134">
        <v>1239</v>
      </c>
      <c r="C1134">
        <v>30</v>
      </c>
      <c r="D1134" s="2">
        <f ca="1">DATE(YEAR(TODAY())-2,4,30)</f>
        <v>44681</v>
      </c>
      <c r="E1134">
        <v>4</v>
      </c>
      <c r="F1134" s="2">
        <f t="shared" ca="1" si="20"/>
        <v>44685</v>
      </c>
      <c r="G1134" t="s">
        <v>1122</v>
      </c>
      <c r="H1134">
        <v>2</v>
      </c>
    </row>
    <row r="1135" spans="1:8" x14ac:dyDescent="0.25">
      <c r="A1135">
        <v>34</v>
      </c>
      <c r="B1135">
        <v>1383</v>
      </c>
      <c r="C1135">
        <v>54</v>
      </c>
      <c r="D1135" s="2">
        <f ca="1">DATE(YEAR(TODAY())-2,4,30)</f>
        <v>44681</v>
      </c>
      <c r="E1135">
        <v>5</v>
      </c>
      <c r="F1135" s="2">
        <f t="shared" ca="1" si="20"/>
        <v>44686</v>
      </c>
      <c r="G1135" t="s">
        <v>1123</v>
      </c>
      <c r="H1135">
        <v>5</v>
      </c>
    </row>
    <row r="1136" spans="1:8" x14ac:dyDescent="0.25">
      <c r="A1136">
        <v>188</v>
      </c>
      <c r="B1136">
        <v>1376</v>
      </c>
      <c r="C1136">
        <v>19</v>
      </c>
      <c r="D1136" s="2">
        <f ca="1">DATE(YEAR(TODAY())-2,5,1)</f>
        <v>44682</v>
      </c>
      <c r="E1136">
        <v>10</v>
      </c>
      <c r="F1136" s="2">
        <f t="shared" ca="1" si="20"/>
        <v>44692</v>
      </c>
      <c r="G1136" t="s">
        <v>1124</v>
      </c>
      <c r="H1136">
        <v>1</v>
      </c>
    </row>
    <row r="1137" spans="1:8" x14ac:dyDescent="0.25">
      <c r="A1137">
        <v>273</v>
      </c>
      <c r="B1137">
        <v>1328</v>
      </c>
      <c r="C1137">
        <v>40</v>
      </c>
      <c r="D1137" s="2">
        <f ca="1">DATE(YEAR(TODAY())-2,5,2)</f>
        <v>44683</v>
      </c>
      <c r="E1137">
        <v>6</v>
      </c>
      <c r="F1137" s="2">
        <f t="shared" ca="1" si="20"/>
        <v>44689</v>
      </c>
      <c r="G1137" t="s">
        <v>1125</v>
      </c>
      <c r="H1137">
        <v>2</v>
      </c>
    </row>
    <row r="1138" spans="1:8" x14ac:dyDescent="0.25">
      <c r="A1138">
        <v>143</v>
      </c>
      <c r="B1138">
        <v>1360</v>
      </c>
      <c r="C1138">
        <v>52</v>
      </c>
      <c r="D1138" s="2">
        <f ca="1">DATE(YEAR(TODAY())-2,5,2)</f>
        <v>44683</v>
      </c>
      <c r="E1138">
        <v>6</v>
      </c>
      <c r="F1138" s="2">
        <f t="shared" ca="1" si="20"/>
        <v>44689</v>
      </c>
      <c r="G1138" t="s">
        <v>1126</v>
      </c>
      <c r="H1138">
        <v>4</v>
      </c>
    </row>
    <row r="1139" spans="1:8" x14ac:dyDescent="0.25">
      <c r="A1139">
        <v>1146</v>
      </c>
      <c r="B1139">
        <v>1347</v>
      </c>
      <c r="C1139">
        <v>43</v>
      </c>
      <c r="D1139" s="2">
        <f ca="1">DATE(YEAR(TODAY())-2,5,2)</f>
        <v>44683</v>
      </c>
      <c r="E1139">
        <v>5</v>
      </c>
      <c r="F1139" s="2">
        <f t="shared" ca="1" si="20"/>
        <v>44688</v>
      </c>
      <c r="G1139" t="s">
        <v>1127</v>
      </c>
      <c r="H1139">
        <v>2</v>
      </c>
    </row>
    <row r="1140" spans="1:8" x14ac:dyDescent="0.25">
      <c r="A1140">
        <v>1024</v>
      </c>
      <c r="B1140">
        <v>1339</v>
      </c>
      <c r="C1140">
        <v>38</v>
      </c>
      <c r="D1140" s="2">
        <f ca="1">DATE(YEAR(TODAY())-2,5,3)</f>
        <v>44684</v>
      </c>
      <c r="E1140">
        <v>5</v>
      </c>
      <c r="F1140" s="2">
        <f t="shared" ca="1" si="20"/>
        <v>44689</v>
      </c>
      <c r="G1140" t="s">
        <v>1128</v>
      </c>
      <c r="H1140">
        <v>4</v>
      </c>
    </row>
    <row r="1141" spans="1:8" x14ac:dyDescent="0.25">
      <c r="A1141">
        <v>1362</v>
      </c>
      <c r="B1141">
        <v>1250</v>
      </c>
      <c r="C1141">
        <v>39</v>
      </c>
      <c r="D1141" s="2">
        <f ca="1">DATE(YEAR(TODAY())-2,5,3)</f>
        <v>44684</v>
      </c>
      <c r="E1141">
        <v>9</v>
      </c>
      <c r="F1141" s="2">
        <f t="shared" ca="1" si="20"/>
        <v>44693</v>
      </c>
      <c r="G1141" t="s">
        <v>1129</v>
      </c>
      <c r="H1141">
        <v>2</v>
      </c>
    </row>
    <row r="1142" spans="1:8" x14ac:dyDescent="0.25">
      <c r="A1142">
        <v>336</v>
      </c>
      <c r="B1142">
        <v>1279</v>
      </c>
      <c r="C1142">
        <v>33</v>
      </c>
      <c r="D1142" s="2">
        <f ca="1">DATE(YEAR(TODAY())-2,5,4)</f>
        <v>44685</v>
      </c>
      <c r="E1142">
        <v>10</v>
      </c>
      <c r="F1142" s="2">
        <f t="shared" ca="1" si="20"/>
        <v>44695</v>
      </c>
      <c r="G1142" t="s">
        <v>1130</v>
      </c>
      <c r="H1142">
        <v>4</v>
      </c>
    </row>
    <row r="1143" spans="1:8" x14ac:dyDescent="0.25">
      <c r="A1143">
        <v>1226</v>
      </c>
      <c r="B1143">
        <v>1266</v>
      </c>
      <c r="C1143">
        <v>97</v>
      </c>
      <c r="D1143" s="2">
        <f ca="1">DATE(YEAR(TODAY())-2,5,4)</f>
        <v>44685</v>
      </c>
      <c r="E1143">
        <v>2</v>
      </c>
      <c r="F1143" s="2">
        <f t="shared" ca="1" si="20"/>
        <v>44687</v>
      </c>
      <c r="G1143" t="s">
        <v>1131</v>
      </c>
      <c r="H1143">
        <v>5</v>
      </c>
    </row>
    <row r="1144" spans="1:8" x14ac:dyDescent="0.25">
      <c r="A1144">
        <v>1180</v>
      </c>
      <c r="B1144">
        <v>1273</v>
      </c>
      <c r="C1144">
        <v>11</v>
      </c>
      <c r="D1144" s="2">
        <f ca="1">DATE(YEAR(TODAY())-2,5,5)</f>
        <v>44686</v>
      </c>
      <c r="E1144">
        <v>10</v>
      </c>
      <c r="F1144" s="2">
        <f t="shared" ca="1" si="20"/>
        <v>44696</v>
      </c>
      <c r="G1144" t="s">
        <v>1132</v>
      </c>
      <c r="H1144">
        <v>1</v>
      </c>
    </row>
    <row r="1145" spans="1:8" x14ac:dyDescent="0.25">
      <c r="A1145">
        <v>1386</v>
      </c>
      <c r="B1145">
        <v>1311</v>
      </c>
      <c r="C1145">
        <v>85</v>
      </c>
      <c r="D1145" s="2">
        <f ca="1">DATE(YEAR(TODAY())-2,5,6)</f>
        <v>44687</v>
      </c>
      <c r="E1145">
        <v>5</v>
      </c>
      <c r="F1145" s="2">
        <f t="shared" ca="1" si="20"/>
        <v>44692</v>
      </c>
      <c r="G1145" t="s">
        <v>1133</v>
      </c>
      <c r="H1145">
        <v>5</v>
      </c>
    </row>
    <row r="1146" spans="1:8" x14ac:dyDescent="0.25">
      <c r="A1146">
        <v>1440</v>
      </c>
      <c r="B1146">
        <v>1377</v>
      </c>
      <c r="C1146">
        <v>75</v>
      </c>
      <c r="D1146" s="2">
        <f ca="1">DATE(YEAR(TODAY())-2,5,6)</f>
        <v>44687</v>
      </c>
      <c r="E1146">
        <v>2</v>
      </c>
      <c r="F1146" s="2">
        <f t="shared" ca="1" si="20"/>
        <v>44689</v>
      </c>
      <c r="G1146" t="s">
        <v>1134</v>
      </c>
      <c r="H1146">
        <v>1</v>
      </c>
    </row>
    <row r="1147" spans="1:8" x14ac:dyDescent="0.25">
      <c r="A1147">
        <v>760</v>
      </c>
      <c r="B1147">
        <v>1365</v>
      </c>
      <c r="C1147">
        <v>15</v>
      </c>
      <c r="D1147" s="2">
        <f ca="1">DATE(YEAR(TODAY())-2,5,6)</f>
        <v>44687</v>
      </c>
      <c r="E1147">
        <v>5</v>
      </c>
      <c r="F1147" s="2">
        <f t="shared" ca="1" si="20"/>
        <v>44692</v>
      </c>
      <c r="G1147" t="s">
        <v>1135</v>
      </c>
      <c r="H1147">
        <v>5</v>
      </c>
    </row>
    <row r="1148" spans="1:8" x14ac:dyDescent="0.25">
      <c r="A1148">
        <v>1884</v>
      </c>
      <c r="B1148">
        <v>1383</v>
      </c>
      <c r="C1148">
        <v>61</v>
      </c>
      <c r="D1148" s="2">
        <f ca="1">DATE(YEAR(TODAY())-2,5,7)</f>
        <v>44688</v>
      </c>
      <c r="E1148">
        <v>1</v>
      </c>
      <c r="F1148" s="2">
        <f t="shared" ca="1" si="20"/>
        <v>44689</v>
      </c>
      <c r="G1148" t="s">
        <v>1136</v>
      </c>
      <c r="H1148">
        <v>1</v>
      </c>
    </row>
    <row r="1149" spans="1:8" x14ac:dyDescent="0.25">
      <c r="A1149">
        <v>844</v>
      </c>
      <c r="B1149">
        <v>1274</v>
      </c>
      <c r="C1149">
        <v>2</v>
      </c>
      <c r="D1149" s="2">
        <f ca="1">DATE(YEAR(TODAY())-2,5,7)</f>
        <v>44688</v>
      </c>
      <c r="E1149">
        <v>8</v>
      </c>
      <c r="F1149" s="2">
        <f t="shared" ca="1" si="20"/>
        <v>44696</v>
      </c>
      <c r="G1149" t="s">
        <v>1137</v>
      </c>
      <c r="H1149">
        <v>5</v>
      </c>
    </row>
    <row r="1150" spans="1:8" x14ac:dyDescent="0.25">
      <c r="A1150">
        <v>1601</v>
      </c>
      <c r="B1150">
        <v>1312</v>
      </c>
      <c r="C1150">
        <v>67</v>
      </c>
      <c r="D1150" s="2">
        <f ca="1">DATE(YEAR(TODAY())-2,5,9)</f>
        <v>44690</v>
      </c>
      <c r="E1150">
        <v>3</v>
      </c>
      <c r="F1150" s="2">
        <f t="shared" ca="1" si="20"/>
        <v>44693</v>
      </c>
      <c r="G1150" t="s">
        <v>1138</v>
      </c>
      <c r="H1150">
        <v>5</v>
      </c>
    </row>
    <row r="1151" spans="1:8" x14ac:dyDescent="0.25">
      <c r="A1151">
        <v>318</v>
      </c>
      <c r="B1151">
        <v>1328</v>
      </c>
      <c r="C1151">
        <v>21</v>
      </c>
      <c r="D1151" s="2">
        <f ca="1">DATE(YEAR(TODAY())-2,5,9)</f>
        <v>44690</v>
      </c>
      <c r="E1151">
        <v>7</v>
      </c>
      <c r="F1151" s="2">
        <f t="shared" ca="1" si="20"/>
        <v>44697</v>
      </c>
      <c r="G1151" t="s">
        <v>1139</v>
      </c>
      <c r="H1151">
        <v>4</v>
      </c>
    </row>
    <row r="1152" spans="1:8" x14ac:dyDescent="0.25">
      <c r="A1152">
        <v>196</v>
      </c>
      <c r="B1152">
        <v>1256</v>
      </c>
      <c r="C1152">
        <v>21</v>
      </c>
      <c r="D1152" s="2">
        <f ca="1">DATE(YEAR(TODAY())-2,5,9)</f>
        <v>44690</v>
      </c>
      <c r="E1152">
        <v>9</v>
      </c>
      <c r="F1152" s="2">
        <f t="shared" ca="1" si="20"/>
        <v>44699</v>
      </c>
      <c r="G1152" t="s">
        <v>1140</v>
      </c>
      <c r="H1152">
        <v>4</v>
      </c>
    </row>
    <row r="1153" spans="1:8" x14ac:dyDescent="0.25">
      <c r="A1153">
        <v>1642</v>
      </c>
      <c r="B1153">
        <v>1247</v>
      </c>
      <c r="C1153">
        <v>41</v>
      </c>
      <c r="D1153" s="2">
        <f ca="1">DATE(YEAR(TODAY())-2,5,10)</f>
        <v>44691</v>
      </c>
      <c r="E1153">
        <v>1</v>
      </c>
      <c r="F1153" s="2">
        <f t="shared" ca="1" si="20"/>
        <v>44692</v>
      </c>
      <c r="G1153" t="s">
        <v>1141</v>
      </c>
      <c r="H1153">
        <v>2</v>
      </c>
    </row>
    <row r="1154" spans="1:8" x14ac:dyDescent="0.25">
      <c r="A1154">
        <v>19</v>
      </c>
      <c r="B1154">
        <v>1307</v>
      </c>
      <c r="C1154">
        <v>55</v>
      </c>
      <c r="D1154" s="2">
        <f ca="1">DATE(YEAR(TODAY())-2,5,10)</f>
        <v>44691</v>
      </c>
      <c r="E1154">
        <v>8</v>
      </c>
      <c r="F1154" s="2">
        <f t="shared" ca="1" si="20"/>
        <v>44699</v>
      </c>
      <c r="G1154" t="s">
        <v>1142</v>
      </c>
      <c r="H1154">
        <v>1</v>
      </c>
    </row>
    <row r="1155" spans="1:8" x14ac:dyDescent="0.25">
      <c r="A1155">
        <v>1662</v>
      </c>
      <c r="B1155">
        <v>1242</v>
      </c>
      <c r="C1155">
        <v>51</v>
      </c>
      <c r="D1155" s="2">
        <f ca="1">DATE(YEAR(TODAY())-2,5,11)</f>
        <v>44692</v>
      </c>
      <c r="E1155">
        <v>10</v>
      </c>
      <c r="F1155" s="2">
        <f t="shared" ca="1" si="20"/>
        <v>44702</v>
      </c>
      <c r="G1155" t="s">
        <v>1143</v>
      </c>
      <c r="H1155">
        <v>2</v>
      </c>
    </row>
    <row r="1156" spans="1:8" x14ac:dyDescent="0.25">
      <c r="A1156">
        <v>1051</v>
      </c>
      <c r="B1156">
        <v>1286</v>
      </c>
      <c r="C1156">
        <v>84</v>
      </c>
      <c r="D1156" s="2">
        <f ca="1">DATE(YEAR(TODAY())-2,5,11)</f>
        <v>44692</v>
      </c>
      <c r="E1156">
        <v>7</v>
      </c>
      <c r="F1156" s="2">
        <f t="shared" ref="F1156:F1219" ca="1" si="21">D1156+E1156</f>
        <v>44699</v>
      </c>
      <c r="G1156" t="s">
        <v>1144</v>
      </c>
      <c r="H1156">
        <v>5</v>
      </c>
    </row>
    <row r="1157" spans="1:8" x14ac:dyDescent="0.25">
      <c r="A1157">
        <v>456</v>
      </c>
      <c r="B1157">
        <v>1391</v>
      </c>
      <c r="C1157">
        <v>80</v>
      </c>
      <c r="D1157" s="2">
        <f ca="1">DATE(YEAR(TODAY())-2,5,14)</f>
        <v>44695</v>
      </c>
      <c r="E1157">
        <v>3</v>
      </c>
      <c r="F1157" s="2">
        <f t="shared" ca="1" si="21"/>
        <v>44698</v>
      </c>
      <c r="G1157" t="s">
        <v>1145</v>
      </c>
      <c r="H1157">
        <v>1</v>
      </c>
    </row>
    <row r="1158" spans="1:8" x14ac:dyDescent="0.25">
      <c r="A1158">
        <v>1004</v>
      </c>
      <c r="B1158">
        <v>1311</v>
      </c>
      <c r="C1158">
        <v>78</v>
      </c>
      <c r="D1158" s="2">
        <f ca="1">DATE(YEAR(TODAY())-2,5,14)</f>
        <v>44695</v>
      </c>
      <c r="E1158">
        <v>7</v>
      </c>
      <c r="F1158" s="2">
        <f t="shared" ca="1" si="21"/>
        <v>44702</v>
      </c>
      <c r="G1158" t="s">
        <v>1146</v>
      </c>
      <c r="H1158">
        <v>5</v>
      </c>
    </row>
    <row r="1159" spans="1:8" x14ac:dyDescent="0.25">
      <c r="A1159">
        <v>1335</v>
      </c>
      <c r="B1159">
        <v>1318</v>
      </c>
      <c r="C1159">
        <v>83</v>
      </c>
      <c r="D1159" s="2">
        <f ca="1">DATE(YEAR(TODAY())-2,5,15)</f>
        <v>44696</v>
      </c>
      <c r="E1159">
        <v>10</v>
      </c>
      <c r="F1159" s="2">
        <f t="shared" ca="1" si="21"/>
        <v>44706</v>
      </c>
      <c r="G1159" t="s">
        <v>1147</v>
      </c>
      <c r="H1159">
        <v>5</v>
      </c>
    </row>
    <row r="1160" spans="1:8" x14ac:dyDescent="0.25">
      <c r="A1160">
        <v>1187</v>
      </c>
      <c r="B1160">
        <v>1318</v>
      </c>
      <c r="C1160">
        <v>75</v>
      </c>
      <c r="D1160" s="2">
        <f ca="1">DATE(YEAR(TODAY())-2,5,16)</f>
        <v>44697</v>
      </c>
      <c r="E1160">
        <v>8</v>
      </c>
      <c r="F1160" s="2">
        <f t="shared" ca="1" si="21"/>
        <v>44705</v>
      </c>
      <c r="G1160" t="s">
        <v>1148</v>
      </c>
      <c r="H1160">
        <v>5</v>
      </c>
    </row>
    <row r="1161" spans="1:8" x14ac:dyDescent="0.25">
      <c r="A1161">
        <v>569</v>
      </c>
      <c r="B1161">
        <v>1308</v>
      </c>
      <c r="C1161">
        <v>57</v>
      </c>
      <c r="D1161" s="2">
        <f ca="1">DATE(YEAR(TODAY())-2,5,17)</f>
        <v>44698</v>
      </c>
      <c r="E1161">
        <v>1</v>
      </c>
      <c r="F1161" s="2">
        <f t="shared" ca="1" si="21"/>
        <v>44699</v>
      </c>
      <c r="G1161" t="s">
        <v>1149</v>
      </c>
      <c r="H1161">
        <v>1</v>
      </c>
    </row>
    <row r="1162" spans="1:8" x14ac:dyDescent="0.25">
      <c r="A1162">
        <v>778</v>
      </c>
      <c r="B1162">
        <v>1386</v>
      </c>
      <c r="C1162">
        <v>34</v>
      </c>
      <c r="D1162" s="2">
        <f ca="1">DATE(YEAR(TODAY())-2,5,18)</f>
        <v>44699</v>
      </c>
      <c r="E1162">
        <v>4</v>
      </c>
      <c r="F1162" s="2">
        <f t="shared" ca="1" si="21"/>
        <v>44703</v>
      </c>
      <c r="G1162" t="s">
        <v>1150</v>
      </c>
      <c r="H1162">
        <v>1</v>
      </c>
    </row>
    <row r="1163" spans="1:8" x14ac:dyDescent="0.25">
      <c r="A1163">
        <v>1656</v>
      </c>
      <c r="B1163">
        <v>1365</v>
      </c>
      <c r="C1163">
        <v>93</v>
      </c>
      <c r="D1163" s="2">
        <f ca="1">DATE(YEAR(TODAY())-2,5,18)</f>
        <v>44699</v>
      </c>
      <c r="E1163">
        <v>2</v>
      </c>
      <c r="F1163" s="2">
        <f t="shared" ca="1" si="21"/>
        <v>44701</v>
      </c>
      <c r="G1163" t="s">
        <v>1151</v>
      </c>
      <c r="H1163">
        <v>1</v>
      </c>
    </row>
    <row r="1164" spans="1:8" x14ac:dyDescent="0.25">
      <c r="A1164">
        <v>1945</v>
      </c>
      <c r="B1164">
        <v>1303</v>
      </c>
      <c r="C1164">
        <v>23</v>
      </c>
      <c r="D1164" s="2">
        <f ca="1">DATE(YEAR(TODAY())-2,5,19)</f>
        <v>44700</v>
      </c>
      <c r="E1164">
        <v>1</v>
      </c>
      <c r="F1164" s="2">
        <f t="shared" ca="1" si="21"/>
        <v>44701</v>
      </c>
      <c r="G1164" t="s">
        <v>1152</v>
      </c>
      <c r="H1164">
        <v>4</v>
      </c>
    </row>
    <row r="1165" spans="1:8" x14ac:dyDescent="0.25">
      <c r="A1165">
        <v>1889</v>
      </c>
      <c r="B1165">
        <v>1244</v>
      </c>
      <c r="C1165">
        <v>88</v>
      </c>
      <c r="D1165" s="2">
        <f ca="1">DATE(YEAR(TODAY())-2,5,19)</f>
        <v>44700</v>
      </c>
      <c r="E1165">
        <v>6</v>
      </c>
      <c r="F1165" s="2">
        <f t="shared" ca="1" si="21"/>
        <v>44706</v>
      </c>
      <c r="G1165" t="s">
        <v>1153</v>
      </c>
      <c r="H1165">
        <v>1</v>
      </c>
    </row>
    <row r="1166" spans="1:8" x14ac:dyDescent="0.25">
      <c r="A1166">
        <v>1301</v>
      </c>
      <c r="B1166">
        <v>1362</v>
      </c>
      <c r="C1166">
        <v>53</v>
      </c>
      <c r="D1166" s="2">
        <f ca="1">DATE(YEAR(TODAY())-2,5,20)</f>
        <v>44701</v>
      </c>
      <c r="E1166">
        <v>10</v>
      </c>
      <c r="F1166" s="2">
        <f t="shared" ca="1" si="21"/>
        <v>44711</v>
      </c>
      <c r="G1166" t="s">
        <v>1154</v>
      </c>
      <c r="H1166">
        <v>1</v>
      </c>
    </row>
    <row r="1167" spans="1:8" x14ac:dyDescent="0.25">
      <c r="A1167">
        <v>1922</v>
      </c>
      <c r="B1167">
        <v>1363</v>
      </c>
      <c r="C1167">
        <v>96</v>
      </c>
      <c r="D1167" s="2">
        <f ca="1">DATE(YEAR(TODAY())-2,5,20)</f>
        <v>44701</v>
      </c>
      <c r="E1167">
        <v>3</v>
      </c>
      <c r="F1167" s="2">
        <f t="shared" ca="1" si="21"/>
        <v>44704</v>
      </c>
      <c r="G1167" t="s">
        <v>1155</v>
      </c>
      <c r="H1167">
        <v>4</v>
      </c>
    </row>
    <row r="1168" spans="1:8" x14ac:dyDescent="0.25">
      <c r="A1168">
        <v>1802</v>
      </c>
      <c r="B1168">
        <v>1260</v>
      </c>
      <c r="C1168">
        <v>71</v>
      </c>
      <c r="D1168" s="2">
        <f ca="1">DATE(YEAR(TODAY())-2,5,21)</f>
        <v>44702</v>
      </c>
      <c r="E1168">
        <v>1</v>
      </c>
      <c r="F1168" s="2">
        <f t="shared" ca="1" si="21"/>
        <v>44703</v>
      </c>
      <c r="G1168" t="s">
        <v>1156</v>
      </c>
      <c r="H1168">
        <v>1</v>
      </c>
    </row>
    <row r="1169" spans="1:8" x14ac:dyDescent="0.25">
      <c r="A1169">
        <v>351</v>
      </c>
      <c r="B1169">
        <v>1358</v>
      </c>
      <c r="C1169">
        <v>10</v>
      </c>
      <c r="D1169" s="2">
        <f ca="1">DATE(YEAR(TODAY())-2,5,22)</f>
        <v>44703</v>
      </c>
      <c r="E1169">
        <v>5</v>
      </c>
      <c r="F1169" s="2">
        <f t="shared" ca="1" si="21"/>
        <v>44708</v>
      </c>
      <c r="G1169" t="s">
        <v>1157</v>
      </c>
      <c r="H1169">
        <v>2</v>
      </c>
    </row>
    <row r="1170" spans="1:8" x14ac:dyDescent="0.25">
      <c r="A1170">
        <v>379</v>
      </c>
      <c r="B1170">
        <v>1310</v>
      </c>
      <c r="C1170">
        <v>40</v>
      </c>
      <c r="D1170" s="2">
        <f ca="1">DATE(YEAR(TODAY())-2,5,22)</f>
        <v>44703</v>
      </c>
      <c r="E1170">
        <v>3</v>
      </c>
      <c r="F1170" s="2">
        <f t="shared" ca="1" si="21"/>
        <v>44706</v>
      </c>
      <c r="G1170" t="s">
        <v>1158</v>
      </c>
      <c r="H1170">
        <v>4</v>
      </c>
    </row>
    <row r="1171" spans="1:8" x14ac:dyDescent="0.25">
      <c r="A1171">
        <v>830</v>
      </c>
      <c r="B1171">
        <v>1261</v>
      </c>
      <c r="C1171">
        <v>77</v>
      </c>
      <c r="D1171" s="2">
        <f ca="1">DATE(YEAR(TODAY())-2,5,23)</f>
        <v>44704</v>
      </c>
      <c r="E1171">
        <v>8</v>
      </c>
      <c r="F1171" s="2">
        <f t="shared" ca="1" si="21"/>
        <v>44712</v>
      </c>
      <c r="G1171" t="s">
        <v>1159</v>
      </c>
      <c r="H1171">
        <v>1</v>
      </c>
    </row>
    <row r="1172" spans="1:8" x14ac:dyDescent="0.25">
      <c r="A1172">
        <v>1857</v>
      </c>
      <c r="B1172">
        <v>1337</v>
      </c>
      <c r="C1172">
        <v>33</v>
      </c>
      <c r="D1172" s="2">
        <f ca="1">DATE(YEAR(TODAY())-2,5,23)</f>
        <v>44704</v>
      </c>
      <c r="E1172">
        <v>5</v>
      </c>
      <c r="F1172" s="2">
        <f t="shared" ca="1" si="21"/>
        <v>44709</v>
      </c>
      <c r="G1172" t="s">
        <v>1160</v>
      </c>
      <c r="H1172">
        <v>5</v>
      </c>
    </row>
    <row r="1173" spans="1:8" x14ac:dyDescent="0.25">
      <c r="A1173">
        <v>973</v>
      </c>
      <c r="B1173">
        <v>1327</v>
      </c>
      <c r="C1173">
        <v>45</v>
      </c>
      <c r="D1173" s="2">
        <f ca="1">DATE(YEAR(TODAY())-2,5,23)</f>
        <v>44704</v>
      </c>
      <c r="E1173">
        <v>4</v>
      </c>
      <c r="F1173" s="2">
        <f t="shared" ca="1" si="21"/>
        <v>44708</v>
      </c>
      <c r="G1173" t="s">
        <v>1161</v>
      </c>
      <c r="H1173">
        <v>5</v>
      </c>
    </row>
    <row r="1174" spans="1:8" x14ac:dyDescent="0.25">
      <c r="A1174">
        <v>213</v>
      </c>
      <c r="B1174">
        <v>1256</v>
      </c>
      <c r="C1174">
        <v>15</v>
      </c>
      <c r="D1174" s="2">
        <f ca="1">DATE(YEAR(TODAY())-2,5,24)</f>
        <v>44705</v>
      </c>
      <c r="E1174">
        <v>4</v>
      </c>
      <c r="F1174" s="2">
        <f t="shared" ca="1" si="21"/>
        <v>44709</v>
      </c>
      <c r="G1174" t="s">
        <v>1162</v>
      </c>
      <c r="H1174">
        <v>2</v>
      </c>
    </row>
    <row r="1175" spans="1:8" x14ac:dyDescent="0.25">
      <c r="A1175">
        <v>772</v>
      </c>
      <c r="B1175">
        <v>1390</v>
      </c>
      <c r="C1175">
        <v>9</v>
      </c>
      <c r="D1175" s="2">
        <f ca="1">DATE(YEAR(TODAY())-2,5,25)</f>
        <v>44706</v>
      </c>
      <c r="E1175">
        <v>7</v>
      </c>
      <c r="F1175" s="2">
        <f t="shared" ca="1" si="21"/>
        <v>44713</v>
      </c>
      <c r="G1175" t="s">
        <v>1163</v>
      </c>
      <c r="H1175">
        <v>1</v>
      </c>
    </row>
    <row r="1176" spans="1:8" x14ac:dyDescent="0.25">
      <c r="A1176">
        <v>1210</v>
      </c>
      <c r="B1176">
        <v>1312</v>
      </c>
      <c r="C1176">
        <v>24</v>
      </c>
      <c r="D1176" s="2">
        <f ca="1">DATE(YEAR(TODAY())-2,5,25)</f>
        <v>44706</v>
      </c>
      <c r="E1176">
        <v>1</v>
      </c>
      <c r="F1176" s="2">
        <f t="shared" ca="1" si="21"/>
        <v>44707</v>
      </c>
      <c r="G1176" t="s">
        <v>1164</v>
      </c>
      <c r="H1176">
        <v>5</v>
      </c>
    </row>
    <row r="1177" spans="1:8" x14ac:dyDescent="0.25">
      <c r="A1177">
        <v>1154</v>
      </c>
      <c r="B1177">
        <v>1376</v>
      </c>
      <c r="C1177">
        <v>28</v>
      </c>
      <c r="D1177" s="2">
        <f ca="1">DATE(YEAR(TODAY())-2,5,26)</f>
        <v>44707</v>
      </c>
      <c r="E1177">
        <v>7</v>
      </c>
      <c r="F1177" s="2">
        <f t="shared" ca="1" si="21"/>
        <v>44714</v>
      </c>
      <c r="G1177" t="s">
        <v>571</v>
      </c>
      <c r="H1177">
        <v>4</v>
      </c>
    </row>
    <row r="1178" spans="1:8" x14ac:dyDescent="0.25">
      <c r="A1178">
        <v>952</v>
      </c>
      <c r="B1178">
        <v>1331</v>
      </c>
      <c r="C1178">
        <v>15</v>
      </c>
      <c r="D1178" s="2">
        <f ca="1">DATE(YEAR(TODAY())-2,5,26)</f>
        <v>44707</v>
      </c>
      <c r="E1178">
        <v>3</v>
      </c>
      <c r="F1178" s="2">
        <f t="shared" ca="1" si="21"/>
        <v>44710</v>
      </c>
      <c r="G1178" t="s">
        <v>1165</v>
      </c>
      <c r="H1178">
        <v>1</v>
      </c>
    </row>
    <row r="1179" spans="1:8" x14ac:dyDescent="0.25">
      <c r="A1179">
        <v>660</v>
      </c>
      <c r="B1179">
        <v>1270</v>
      </c>
      <c r="C1179">
        <v>15</v>
      </c>
      <c r="D1179" s="2">
        <f ca="1">DATE(YEAR(TODAY())-2,5,26)</f>
        <v>44707</v>
      </c>
      <c r="E1179">
        <v>2</v>
      </c>
      <c r="F1179" s="2">
        <f t="shared" ca="1" si="21"/>
        <v>44709</v>
      </c>
      <c r="G1179" t="s">
        <v>1166</v>
      </c>
      <c r="H1179">
        <v>1</v>
      </c>
    </row>
    <row r="1180" spans="1:8" x14ac:dyDescent="0.25">
      <c r="A1180">
        <v>198</v>
      </c>
      <c r="B1180">
        <v>1344</v>
      </c>
      <c r="C1180">
        <v>89</v>
      </c>
      <c r="D1180" s="2">
        <f ca="1">DATE(YEAR(TODAY())-2,5,27)</f>
        <v>44708</v>
      </c>
      <c r="E1180">
        <v>5</v>
      </c>
      <c r="F1180" s="2">
        <f t="shared" ca="1" si="21"/>
        <v>44713</v>
      </c>
      <c r="G1180" t="s">
        <v>1167</v>
      </c>
      <c r="H1180">
        <v>4</v>
      </c>
    </row>
    <row r="1181" spans="1:8" x14ac:dyDescent="0.25">
      <c r="A1181">
        <v>1544</v>
      </c>
      <c r="B1181">
        <v>1276</v>
      </c>
      <c r="C1181">
        <v>2</v>
      </c>
      <c r="D1181" s="2">
        <f ca="1">DATE(YEAR(TODAY())-2,5,28)</f>
        <v>44709</v>
      </c>
      <c r="E1181">
        <v>7</v>
      </c>
      <c r="F1181" s="2">
        <f t="shared" ca="1" si="21"/>
        <v>44716</v>
      </c>
      <c r="G1181" t="s">
        <v>1168</v>
      </c>
      <c r="H1181">
        <v>1</v>
      </c>
    </row>
    <row r="1182" spans="1:8" x14ac:dyDescent="0.25">
      <c r="A1182">
        <v>816</v>
      </c>
      <c r="B1182">
        <v>1304</v>
      </c>
      <c r="C1182">
        <v>57</v>
      </c>
      <c r="D1182" s="2">
        <f ca="1">DATE(YEAR(TODAY())-2,5,29)</f>
        <v>44710</v>
      </c>
      <c r="E1182">
        <v>4</v>
      </c>
      <c r="F1182" s="2">
        <f t="shared" ca="1" si="21"/>
        <v>44714</v>
      </c>
      <c r="G1182" t="s">
        <v>1169</v>
      </c>
      <c r="H1182">
        <v>4</v>
      </c>
    </row>
    <row r="1183" spans="1:8" x14ac:dyDescent="0.25">
      <c r="A1183">
        <v>1906</v>
      </c>
      <c r="B1183">
        <v>1239</v>
      </c>
      <c r="C1183">
        <v>18</v>
      </c>
      <c r="D1183" s="2">
        <f ca="1">DATE(YEAR(TODAY())-2,5,29)</f>
        <v>44710</v>
      </c>
      <c r="E1183">
        <v>10</v>
      </c>
      <c r="F1183" s="2">
        <f t="shared" ca="1" si="21"/>
        <v>44720</v>
      </c>
      <c r="G1183" t="s">
        <v>1170</v>
      </c>
      <c r="H1183">
        <v>5</v>
      </c>
    </row>
    <row r="1184" spans="1:8" x14ac:dyDescent="0.25">
      <c r="A1184">
        <v>852</v>
      </c>
      <c r="B1184">
        <v>1338</v>
      </c>
      <c r="C1184">
        <v>12</v>
      </c>
      <c r="D1184" s="2">
        <f ca="1">DATE(YEAR(TODAY())-2,5,30)</f>
        <v>44711</v>
      </c>
      <c r="E1184">
        <v>3</v>
      </c>
      <c r="F1184" s="2">
        <f t="shared" ca="1" si="21"/>
        <v>44714</v>
      </c>
      <c r="G1184" t="s">
        <v>1171</v>
      </c>
      <c r="H1184">
        <v>4</v>
      </c>
    </row>
    <row r="1185" spans="1:8" x14ac:dyDescent="0.25">
      <c r="A1185">
        <v>77</v>
      </c>
      <c r="B1185">
        <v>1338</v>
      </c>
      <c r="C1185">
        <v>27</v>
      </c>
      <c r="D1185" s="2">
        <f ca="1">DATE(YEAR(TODAY())-2,6,1)</f>
        <v>44713</v>
      </c>
      <c r="E1185">
        <v>3</v>
      </c>
      <c r="F1185" s="2">
        <f t="shared" ca="1" si="21"/>
        <v>44716</v>
      </c>
      <c r="G1185" t="s">
        <v>1172</v>
      </c>
      <c r="H1185">
        <v>4</v>
      </c>
    </row>
    <row r="1186" spans="1:8" x14ac:dyDescent="0.25">
      <c r="A1186">
        <v>1622</v>
      </c>
      <c r="B1186">
        <v>1256</v>
      </c>
      <c r="C1186">
        <v>69</v>
      </c>
      <c r="D1186" s="2">
        <f ca="1">DATE(YEAR(TODAY())-2,6,3)</f>
        <v>44715</v>
      </c>
      <c r="E1186">
        <v>3</v>
      </c>
      <c r="F1186" s="2">
        <f t="shared" ca="1" si="21"/>
        <v>44718</v>
      </c>
      <c r="G1186" t="s">
        <v>1173</v>
      </c>
      <c r="H1186">
        <v>5</v>
      </c>
    </row>
    <row r="1187" spans="1:8" x14ac:dyDescent="0.25">
      <c r="A1187">
        <v>1780</v>
      </c>
      <c r="B1187">
        <v>1329</v>
      </c>
      <c r="C1187">
        <v>11</v>
      </c>
      <c r="D1187" s="2">
        <f ca="1">DATE(YEAR(TODAY())-2,6,4)</f>
        <v>44716</v>
      </c>
      <c r="E1187">
        <v>1</v>
      </c>
      <c r="F1187" s="2">
        <f t="shared" ca="1" si="21"/>
        <v>44717</v>
      </c>
      <c r="G1187" t="s">
        <v>1174</v>
      </c>
      <c r="H1187">
        <v>1</v>
      </c>
    </row>
    <row r="1188" spans="1:8" x14ac:dyDescent="0.25">
      <c r="A1188">
        <v>367</v>
      </c>
      <c r="B1188">
        <v>1298</v>
      </c>
      <c r="C1188">
        <v>19</v>
      </c>
      <c r="D1188" s="2">
        <f ca="1">DATE(YEAR(TODAY())-2,6,6)</f>
        <v>44718</v>
      </c>
      <c r="E1188">
        <v>8</v>
      </c>
      <c r="F1188" s="2">
        <f t="shared" ca="1" si="21"/>
        <v>44726</v>
      </c>
      <c r="G1188" t="s">
        <v>1175</v>
      </c>
      <c r="H1188">
        <v>2</v>
      </c>
    </row>
    <row r="1189" spans="1:8" x14ac:dyDescent="0.25">
      <c r="A1189">
        <v>355</v>
      </c>
      <c r="B1189">
        <v>1363</v>
      </c>
      <c r="C1189">
        <v>94</v>
      </c>
      <c r="D1189" s="2">
        <f ca="1">DATE(YEAR(TODAY())-2,6,7)</f>
        <v>44719</v>
      </c>
      <c r="E1189">
        <v>1</v>
      </c>
      <c r="F1189" s="2">
        <f t="shared" ca="1" si="21"/>
        <v>44720</v>
      </c>
      <c r="G1189" t="s">
        <v>1176</v>
      </c>
      <c r="H1189">
        <v>1</v>
      </c>
    </row>
    <row r="1190" spans="1:8" x14ac:dyDescent="0.25">
      <c r="A1190">
        <v>1765</v>
      </c>
      <c r="B1190">
        <v>1270</v>
      </c>
      <c r="C1190">
        <v>41</v>
      </c>
      <c r="D1190" s="2">
        <f ca="1">DATE(YEAR(TODAY())-2,6,7)</f>
        <v>44719</v>
      </c>
      <c r="E1190">
        <v>4</v>
      </c>
      <c r="F1190" s="2">
        <f t="shared" ca="1" si="21"/>
        <v>44723</v>
      </c>
      <c r="G1190" t="s">
        <v>1177</v>
      </c>
      <c r="H1190">
        <v>4</v>
      </c>
    </row>
    <row r="1191" spans="1:8" x14ac:dyDescent="0.25">
      <c r="A1191">
        <v>1406</v>
      </c>
      <c r="B1191">
        <v>1375</v>
      </c>
      <c r="C1191">
        <v>5</v>
      </c>
      <c r="D1191" s="2">
        <f ca="1">DATE(YEAR(TODAY())-2,6,8)</f>
        <v>44720</v>
      </c>
      <c r="E1191">
        <v>8</v>
      </c>
      <c r="F1191" s="2">
        <f t="shared" ca="1" si="21"/>
        <v>44728</v>
      </c>
      <c r="G1191" t="s">
        <v>1178</v>
      </c>
      <c r="H1191">
        <v>4</v>
      </c>
    </row>
    <row r="1192" spans="1:8" x14ac:dyDescent="0.25">
      <c r="A1192">
        <v>418</v>
      </c>
      <c r="B1192">
        <v>1240</v>
      </c>
      <c r="C1192">
        <v>26</v>
      </c>
      <c r="D1192" s="2">
        <f ca="1">DATE(YEAR(TODAY())-2,6,10)</f>
        <v>44722</v>
      </c>
      <c r="E1192">
        <v>4</v>
      </c>
      <c r="F1192" s="2">
        <f t="shared" ca="1" si="21"/>
        <v>44726</v>
      </c>
      <c r="G1192" t="s">
        <v>1179</v>
      </c>
      <c r="H1192">
        <v>2</v>
      </c>
    </row>
    <row r="1193" spans="1:8" x14ac:dyDescent="0.25">
      <c r="A1193">
        <v>1254</v>
      </c>
      <c r="B1193">
        <v>1361</v>
      </c>
      <c r="C1193">
        <v>97</v>
      </c>
      <c r="D1193" s="2">
        <f ca="1">DATE(YEAR(TODAY())-2,6,11)</f>
        <v>44723</v>
      </c>
      <c r="E1193">
        <v>7</v>
      </c>
      <c r="F1193" s="2">
        <f t="shared" ca="1" si="21"/>
        <v>44730</v>
      </c>
      <c r="G1193" t="s">
        <v>1180</v>
      </c>
      <c r="H1193">
        <v>1</v>
      </c>
    </row>
    <row r="1194" spans="1:8" x14ac:dyDescent="0.25">
      <c r="A1194">
        <v>281</v>
      </c>
      <c r="B1194">
        <v>1324</v>
      </c>
      <c r="C1194">
        <v>37</v>
      </c>
      <c r="D1194" s="2">
        <f ca="1">DATE(YEAR(TODAY())-2,6,12)</f>
        <v>44724</v>
      </c>
      <c r="E1194">
        <v>8</v>
      </c>
      <c r="F1194" s="2">
        <f t="shared" ca="1" si="21"/>
        <v>44732</v>
      </c>
      <c r="G1194" t="s">
        <v>1181</v>
      </c>
      <c r="H1194">
        <v>2</v>
      </c>
    </row>
    <row r="1195" spans="1:8" x14ac:dyDescent="0.25">
      <c r="A1195">
        <v>1217</v>
      </c>
      <c r="B1195">
        <v>1289</v>
      </c>
      <c r="C1195">
        <v>86</v>
      </c>
      <c r="D1195" s="2">
        <f ca="1">DATE(YEAR(TODAY())-2,6,12)</f>
        <v>44724</v>
      </c>
      <c r="E1195">
        <v>5</v>
      </c>
      <c r="F1195" s="2">
        <f t="shared" ca="1" si="21"/>
        <v>44729</v>
      </c>
      <c r="G1195" t="s">
        <v>1182</v>
      </c>
      <c r="H1195">
        <v>4</v>
      </c>
    </row>
    <row r="1196" spans="1:8" x14ac:dyDescent="0.25">
      <c r="A1196">
        <v>1132</v>
      </c>
      <c r="B1196">
        <v>1237</v>
      </c>
      <c r="C1196">
        <v>48</v>
      </c>
      <c r="D1196" s="2">
        <f ca="1">DATE(YEAR(TODAY())-2,6,12)</f>
        <v>44724</v>
      </c>
      <c r="E1196">
        <v>1</v>
      </c>
      <c r="F1196" s="2">
        <f t="shared" ca="1" si="21"/>
        <v>44725</v>
      </c>
      <c r="G1196" t="s">
        <v>1183</v>
      </c>
      <c r="H1196">
        <v>4</v>
      </c>
    </row>
    <row r="1197" spans="1:8" x14ac:dyDescent="0.25">
      <c r="A1197">
        <v>386</v>
      </c>
      <c r="B1197">
        <v>1254</v>
      </c>
      <c r="C1197">
        <v>85</v>
      </c>
      <c r="D1197" s="2">
        <f ca="1">DATE(YEAR(TODAY())-2,6,13)</f>
        <v>44725</v>
      </c>
      <c r="E1197">
        <v>1</v>
      </c>
      <c r="F1197" s="2">
        <f t="shared" ca="1" si="21"/>
        <v>44726</v>
      </c>
      <c r="G1197" t="s">
        <v>1184</v>
      </c>
      <c r="H1197">
        <v>5</v>
      </c>
    </row>
    <row r="1198" spans="1:8" x14ac:dyDescent="0.25">
      <c r="A1198">
        <v>1892</v>
      </c>
      <c r="B1198">
        <v>1316</v>
      </c>
      <c r="C1198">
        <v>98</v>
      </c>
      <c r="D1198" s="2">
        <f ca="1">DATE(YEAR(TODAY())-2,6,15)</f>
        <v>44727</v>
      </c>
      <c r="E1198">
        <v>5</v>
      </c>
      <c r="F1198" s="2">
        <f t="shared" ca="1" si="21"/>
        <v>44732</v>
      </c>
      <c r="G1198" t="s">
        <v>1185</v>
      </c>
      <c r="H1198">
        <v>1</v>
      </c>
    </row>
    <row r="1199" spans="1:8" x14ac:dyDescent="0.25">
      <c r="A1199">
        <v>104</v>
      </c>
      <c r="B1199">
        <v>1245</v>
      </c>
      <c r="C1199">
        <v>63</v>
      </c>
      <c r="D1199" s="2">
        <f ca="1">DATE(YEAR(TODAY())-2,6,15)</f>
        <v>44727</v>
      </c>
      <c r="E1199">
        <v>6</v>
      </c>
      <c r="F1199" s="2">
        <f t="shared" ca="1" si="21"/>
        <v>44733</v>
      </c>
      <c r="G1199" t="s">
        <v>1186</v>
      </c>
      <c r="H1199">
        <v>5</v>
      </c>
    </row>
    <row r="1200" spans="1:8" x14ac:dyDescent="0.25">
      <c r="A1200">
        <v>107</v>
      </c>
      <c r="B1200">
        <v>1389</v>
      </c>
      <c r="C1200">
        <v>97</v>
      </c>
      <c r="D1200" s="2">
        <f ca="1">DATE(YEAR(TODAY())-2,6,15)</f>
        <v>44727</v>
      </c>
      <c r="E1200">
        <v>7</v>
      </c>
      <c r="F1200" s="2">
        <f t="shared" ca="1" si="21"/>
        <v>44734</v>
      </c>
      <c r="G1200" t="s">
        <v>1187</v>
      </c>
      <c r="H1200">
        <v>5</v>
      </c>
    </row>
    <row r="1201" spans="1:8" x14ac:dyDescent="0.25">
      <c r="A1201">
        <v>1842</v>
      </c>
      <c r="B1201">
        <v>1311</v>
      </c>
      <c r="C1201">
        <v>61</v>
      </c>
      <c r="D1201" s="2">
        <f t="shared" ref="D1201:D1206" ca="1" si="22">DATE(YEAR(TODAY())-2,6,19)</f>
        <v>44731</v>
      </c>
      <c r="E1201">
        <v>7</v>
      </c>
      <c r="F1201" s="2">
        <f t="shared" ca="1" si="21"/>
        <v>44738</v>
      </c>
      <c r="G1201" t="s">
        <v>1188</v>
      </c>
      <c r="H1201">
        <v>5</v>
      </c>
    </row>
    <row r="1202" spans="1:8" x14ac:dyDescent="0.25">
      <c r="A1202">
        <v>1998</v>
      </c>
      <c r="B1202">
        <v>1338</v>
      </c>
      <c r="C1202">
        <v>35</v>
      </c>
      <c r="D1202" s="2">
        <f t="shared" ca="1" si="22"/>
        <v>44731</v>
      </c>
      <c r="E1202">
        <v>8</v>
      </c>
      <c r="F1202" s="2">
        <f t="shared" ca="1" si="21"/>
        <v>44739</v>
      </c>
      <c r="G1202" t="s">
        <v>1189</v>
      </c>
      <c r="H1202">
        <v>4</v>
      </c>
    </row>
    <row r="1203" spans="1:8" x14ac:dyDescent="0.25">
      <c r="A1203">
        <v>1370</v>
      </c>
      <c r="B1203">
        <v>1235</v>
      </c>
      <c r="C1203">
        <v>99</v>
      </c>
      <c r="D1203" s="2">
        <f t="shared" ca="1" si="22"/>
        <v>44731</v>
      </c>
      <c r="E1203">
        <v>7</v>
      </c>
      <c r="F1203" s="2">
        <f t="shared" ca="1" si="21"/>
        <v>44738</v>
      </c>
      <c r="G1203" t="s">
        <v>1190</v>
      </c>
      <c r="H1203">
        <v>2</v>
      </c>
    </row>
    <row r="1204" spans="1:8" x14ac:dyDescent="0.25">
      <c r="A1204">
        <v>384</v>
      </c>
      <c r="B1204">
        <v>1287</v>
      </c>
      <c r="C1204">
        <v>90</v>
      </c>
      <c r="D1204" s="2">
        <f t="shared" ca="1" si="22"/>
        <v>44731</v>
      </c>
      <c r="E1204">
        <v>10</v>
      </c>
      <c r="F1204" s="2">
        <f t="shared" ca="1" si="21"/>
        <v>44741</v>
      </c>
      <c r="G1204" t="s">
        <v>1191</v>
      </c>
      <c r="H1204">
        <v>4</v>
      </c>
    </row>
    <row r="1205" spans="1:8" x14ac:dyDescent="0.25">
      <c r="A1205">
        <v>217</v>
      </c>
      <c r="B1205">
        <v>1334</v>
      </c>
      <c r="C1205">
        <v>10</v>
      </c>
      <c r="D1205" s="2">
        <f t="shared" ca="1" si="22"/>
        <v>44731</v>
      </c>
      <c r="E1205">
        <v>5</v>
      </c>
      <c r="F1205" s="2">
        <f t="shared" ca="1" si="21"/>
        <v>44736</v>
      </c>
      <c r="G1205" t="s">
        <v>559</v>
      </c>
      <c r="H1205">
        <v>4</v>
      </c>
    </row>
    <row r="1206" spans="1:8" x14ac:dyDescent="0.25">
      <c r="A1206">
        <v>876</v>
      </c>
      <c r="B1206">
        <v>1313</v>
      </c>
      <c r="C1206">
        <v>92</v>
      </c>
      <c r="D1206" s="2">
        <f t="shared" ca="1" si="22"/>
        <v>44731</v>
      </c>
      <c r="E1206">
        <v>10</v>
      </c>
      <c r="F1206" s="2">
        <f t="shared" ca="1" si="21"/>
        <v>44741</v>
      </c>
      <c r="G1206" t="s">
        <v>1078</v>
      </c>
      <c r="H1206">
        <v>2</v>
      </c>
    </row>
    <row r="1207" spans="1:8" x14ac:dyDescent="0.25">
      <c r="A1207">
        <v>350</v>
      </c>
      <c r="B1207">
        <v>1303</v>
      </c>
      <c r="C1207">
        <v>26</v>
      </c>
      <c r="D1207" s="2">
        <f ca="1">DATE(YEAR(TODAY())-2,6,20)</f>
        <v>44732</v>
      </c>
      <c r="E1207">
        <v>5</v>
      </c>
      <c r="F1207" s="2">
        <f t="shared" ca="1" si="21"/>
        <v>44737</v>
      </c>
      <c r="G1207" t="s">
        <v>1192</v>
      </c>
      <c r="H1207">
        <v>1</v>
      </c>
    </row>
    <row r="1208" spans="1:8" x14ac:dyDescent="0.25">
      <c r="A1208">
        <v>946</v>
      </c>
      <c r="B1208">
        <v>1350</v>
      </c>
      <c r="C1208">
        <v>11</v>
      </c>
      <c r="D1208" s="2">
        <f ca="1">DATE(YEAR(TODAY())-2,6,20)</f>
        <v>44732</v>
      </c>
      <c r="E1208">
        <v>4</v>
      </c>
      <c r="F1208" s="2">
        <f t="shared" ca="1" si="21"/>
        <v>44736</v>
      </c>
      <c r="G1208" t="s">
        <v>1193</v>
      </c>
      <c r="H1208">
        <v>2</v>
      </c>
    </row>
    <row r="1209" spans="1:8" x14ac:dyDescent="0.25">
      <c r="A1209">
        <v>23</v>
      </c>
      <c r="B1209">
        <v>1277</v>
      </c>
      <c r="C1209">
        <v>25</v>
      </c>
      <c r="D1209" s="2">
        <f ca="1">DATE(YEAR(TODAY())-2,6,20)</f>
        <v>44732</v>
      </c>
      <c r="E1209">
        <v>2</v>
      </c>
      <c r="F1209" s="2">
        <f t="shared" ca="1" si="21"/>
        <v>44734</v>
      </c>
      <c r="G1209" t="s">
        <v>1194</v>
      </c>
      <c r="H1209">
        <v>2</v>
      </c>
    </row>
    <row r="1210" spans="1:8" x14ac:dyDescent="0.25">
      <c r="A1210">
        <v>1420</v>
      </c>
      <c r="B1210">
        <v>1313</v>
      </c>
      <c r="C1210">
        <v>32</v>
      </c>
      <c r="D1210" s="2">
        <f ca="1">DATE(YEAR(TODAY())-2,6,21)</f>
        <v>44733</v>
      </c>
      <c r="E1210">
        <v>2</v>
      </c>
      <c r="F1210" s="2">
        <f t="shared" ca="1" si="21"/>
        <v>44735</v>
      </c>
      <c r="G1210" t="s">
        <v>1195</v>
      </c>
      <c r="H1210">
        <v>1</v>
      </c>
    </row>
    <row r="1211" spans="1:8" x14ac:dyDescent="0.25">
      <c r="A1211">
        <v>403</v>
      </c>
      <c r="B1211">
        <v>1237</v>
      </c>
      <c r="C1211">
        <v>42</v>
      </c>
      <c r="D1211" s="2">
        <f ca="1">DATE(YEAR(TODAY())-2,6,21)</f>
        <v>44733</v>
      </c>
      <c r="E1211">
        <v>6</v>
      </c>
      <c r="F1211" s="2">
        <f t="shared" ca="1" si="21"/>
        <v>44739</v>
      </c>
      <c r="G1211" t="s">
        <v>1196</v>
      </c>
      <c r="H1211">
        <v>5</v>
      </c>
    </row>
    <row r="1212" spans="1:8" x14ac:dyDescent="0.25">
      <c r="A1212">
        <v>1408</v>
      </c>
      <c r="B1212">
        <v>1259</v>
      </c>
      <c r="C1212">
        <v>49</v>
      </c>
      <c r="D1212" s="2">
        <f ca="1">DATE(YEAR(TODAY())-2,6,22)</f>
        <v>44734</v>
      </c>
      <c r="E1212">
        <v>8</v>
      </c>
      <c r="F1212" s="2">
        <f t="shared" ca="1" si="21"/>
        <v>44742</v>
      </c>
      <c r="G1212" t="s">
        <v>1197</v>
      </c>
      <c r="H1212">
        <v>2</v>
      </c>
    </row>
    <row r="1213" spans="1:8" x14ac:dyDescent="0.25">
      <c r="A1213">
        <v>1877</v>
      </c>
      <c r="B1213">
        <v>1370</v>
      </c>
      <c r="C1213">
        <v>46</v>
      </c>
      <c r="D1213" s="2">
        <f ca="1">DATE(YEAR(TODAY())-2,6,22)</f>
        <v>44734</v>
      </c>
      <c r="E1213">
        <v>1</v>
      </c>
      <c r="F1213" s="2">
        <f t="shared" ca="1" si="21"/>
        <v>44735</v>
      </c>
      <c r="G1213" t="s">
        <v>1198</v>
      </c>
      <c r="H1213">
        <v>2</v>
      </c>
    </row>
    <row r="1214" spans="1:8" x14ac:dyDescent="0.25">
      <c r="A1214">
        <v>1319</v>
      </c>
      <c r="B1214">
        <v>1314</v>
      </c>
      <c r="C1214">
        <v>98</v>
      </c>
      <c r="D1214" s="2">
        <f ca="1">DATE(YEAR(TODAY())-2,6,23)</f>
        <v>44735</v>
      </c>
      <c r="E1214">
        <v>5</v>
      </c>
      <c r="F1214" s="2">
        <f t="shared" ca="1" si="21"/>
        <v>44740</v>
      </c>
      <c r="G1214" t="s">
        <v>1199</v>
      </c>
      <c r="H1214">
        <v>5</v>
      </c>
    </row>
    <row r="1215" spans="1:8" x14ac:dyDescent="0.25">
      <c r="A1215">
        <v>303</v>
      </c>
      <c r="B1215">
        <v>1265</v>
      </c>
      <c r="C1215">
        <v>39</v>
      </c>
      <c r="D1215" s="2">
        <f ca="1">DATE(YEAR(TODAY())-2,6,23)</f>
        <v>44735</v>
      </c>
      <c r="E1215">
        <v>3</v>
      </c>
      <c r="F1215" s="2">
        <f t="shared" ca="1" si="21"/>
        <v>44738</v>
      </c>
      <c r="G1215" t="s">
        <v>1200</v>
      </c>
      <c r="H1215">
        <v>2</v>
      </c>
    </row>
    <row r="1216" spans="1:8" x14ac:dyDescent="0.25">
      <c r="A1216">
        <v>978</v>
      </c>
      <c r="B1216">
        <v>1381</v>
      </c>
      <c r="C1216">
        <v>74</v>
      </c>
      <c r="D1216" s="2">
        <f ca="1">DATE(YEAR(TODAY())-2,6,24)</f>
        <v>44736</v>
      </c>
      <c r="E1216">
        <v>1</v>
      </c>
      <c r="F1216" s="2">
        <f t="shared" ca="1" si="21"/>
        <v>44737</v>
      </c>
      <c r="G1216" t="s">
        <v>1201</v>
      </c>
      <c r="H1216">
        <v>4</v>
      </c>
    </row>
    <row r="1217" spans="1:8" x14ac:dyDescent="0.25">
      <c r="A1217">
        <v>1509</v>
      </c>
      <c r="B1217">
        <v>1363</v>
      </c>
      <c r="C1217">
        <v>6</v>
      </c>
      <c r="D1217" s="2">
        <f ca="1">DATE(YEAR(TODAY())-2,6,25)</f>
        <v>44737</v>
      </c>
      <c r="E1217">
        <v>5</v>
      </c>
      <c r="F1217" s="2">
        <f t="shared" ca="1" si="21"/>
        <v>44742</v>
      </c>
      <c r="G1217" t="s">
        <v>1202</v>
      </c>
      <c r="H1217">
        <v>4</v>
      </c>
    </row>
    <row r="1218" spans="1:8" x14ac:dyDescent="0.25">
      <c r="A1218">
        <v>828</v>
      </c>
      <c r="B1218">
        <v>1271</v>
      </c>
      <c r="C1218">
        <v>68</v>
      </c>
      <c r="D1218" s="2">
        <f ca="1">DATE(YEAR(TODAY())-2,6,25)</f>
        <v>44737</v>
      </c>
      <c r="E1218">
        <v>10</v>
      </c>
      <c r="F1218" s="2">
        <f t="shared" ca="1" si="21"/>
        <v>44747</v>
      </c>
      <c r="G1218" t="s">
        <v>1203</v>
      </c>
      <c r="H1218">
        <v>2</v>
      </c>
    </row>
    <row r="1219" spans="1:8" x14ac:dyDescent="0.25">
      <c r="A1219">
        <v>1873</v>
      </c>
      <c r="B1219">
        <v>1271</v>
      </c>
      <c r="C1219">
        <v>21</v>
      </c>
      <c r="D1219" s="2">
        <f ca="1">DATE(YEAR(TODAY())-2,6,26)</f>
        <v>44738</v>
      </c>
      <c r="E1219">
        <v>4</v>
      </c>
      <c r="F1219" s="2">
        <f t="shared" ca="1" si="21"/>
        <v>44742</v>
      </c>
      <c r="G1219" t="s">
        <v>1204</v>
      </c>
      <c r="H1219">
        <v>1</v>
      </c>
    </row>
    <row r="1220" spans="1:8" x14ac:dyDescent="0.25">
      <c r="A1220">
        <v>14</v>
      </c>
      <c r="B1220">
        <v>1380</v>
      </c>
      <c r="C1220">
        <v>24</v>
      </c>
      <c r="D1220" s="2">
        <f ca="1">DATE(YEAR(TODAY())-2,6,26)</f>
        <v>44738</v>
      </c>
      <c r="E1220">
        <v>2</v>
      </c>
      <c r="F1220" s="2">
        <f t="shared" ref="F1220:F1283" ca="1" si="23">D1220+E1220</f>
        <v>44740</v>
      </c>
      <c r="G1220" t="s">
        <v>1205</v>
      </c>
      <c r="H1220">
        <v>1</v>
      </c>
    </row>
    <row r="1221" spans="1:8" x14ac:dyDescent="0.25">
      <c r="A1221">
        <v>1580</v>
      </c>
      <c r="B1221">
        <v>1251</v>
      </c>
      <c r="C1221">
        <v>85</v>
      </c>
      <c r="D1221" s="2">
        <f ca="1">DATE(YEAR(TODAY())-2,6,28)</f>
        <v>44740</v>
      </c>
      <c r="E1221">
        <v>6</v>
      </c>
      <c r="F1221" s="2">
        <f t="shared" ca="1" si="23"/>
        <v>44746</v>
      </c>
      <c r="G1221" t="s">
        <v>1206</v>
      </c>
      <c r="H1221">
        <v>2</v>
      </c>
    </row>
    <row r="1222" spans="1:8" x14ac:dyDescent="0.25">
      <c r="A1222">
        <v>1021</v>
      </c>
      <c r="B1222">
        <v>1251</v>
      </c>
      <c r="C1222">
        <v>13</v>
      </c>
      <c r="D1222" s="2">
        <f ca="1">DATE(YEAR(TODAY())-2,6,28)</f>
        <v>44740</v>
      </c>
      <c r="E1222">
        <v>9</v>
      </c>
      <c r="F1222" s="2">
        <f t="shared" ca="1" si="23"/>
        <v>44749</v>
      </c>
      <c r="G1222" t="s">
        <v>1207</v>
      </c>
      <c r="H1222">
        <v>4</v>
      </c>
    </row>
    <row r="1223" spans="1:8" x14ac:dyDescent="0.25">
      <c r="A1223">
        <v>1562</v>
      </c>
      <c r="B1223">
        <v>1346</v>
      </c>
      <c r="C1223">
        <v>69</v>
      </c>
      <c r="D1223" s="2">
        <f ca="1">DATE(YEAR(TODAY())-2,6,29)</f>
        <v>44741</v>
      </c>
      <c r="E1223">
        <v>5</v>
      </c>
      <c r="F1223" s="2">
        <f t="shared" ca="1" si="23"/>
        <v>44746</v>
      </c>
      <c r="G1223" t="s">
        <v>1208</v>
      </c>
      <c r="H1223">
        <v>5</v>
      </c>
    </row>
    <row r="1224" spans="1:8" x14ac:dyDescent="0.25">
      <c r="A1224">
        <v>1736</v>
      </c>
      <c r="B1224">
        <v>1244</v>
      </c>
      <c r="C1224">
        <v>53</v>
      </c>
      <c r="D1224" s="2">
        <f ca="1">DATE(YEAR(TODAY())-2,6,30)</f>
        <v>44742</v>
      </c>
      <c r="E1224">
        <v>3</v>
      </c>
      <c r="F1224" s="2">
        <f t="shared" ca="1" si="23"/>
        <v>44745</v>
      </c>
      <c r="G1224" t="s">
        <v>1209</v>
      </c>
      <c r="H1224">
        <v>2</v>
      </c>
    </row>
    <row r="1225" spans="1:8" x14ac:dyDescent="0.25">
      <c r="A1225">
        <v>1598</v>
      </c>
      <c r="B1225">
        <v>1258</v>
      </c>
      <c r="C1225">
        <v>25</v>
      </c>
      <c r="D1225" s="2">
        <f ca="1">DATE(YEAR(TODAY())-2,6,30)</f>
        <v>44742</v>
      </c>
      <c r="E1225">
        <v>2</v>
      </c>
      <c r="F1225" s="2">
        <f t="shared" ca="1" si="23"/>
        <v>44744</v>
      </c>
      <c r="G1225" t="s">
        <v>1210</v>
      </c>
      <c r="H1225">
        <v>2</v>
      </c>
    </row>
    <row r="1226" spans="1:8" x14ac:dyDescent="0.25">
      <c r="A1226">
        <v>1266</v>
      </c>
      <c r="B1226">
        <v>1351</v>
      </c>
      <c r="C1226">
        <v>20</v>
      </c>
      <c r="D1226" s="2">
        <f ca="1">DATE(YEAR(TODAY())-2,7,2)</f>
        <v>44744</v>
      </c>
      <c r="E1226">
        <v>8</v>
      </c>
      <c r="F1226" s="2">
        <f t="shared" ca="1" si="23"/>
        <v>44752</v>
      </c>
      <c r="G1226" t="s">
        <v>1211</v>
      </c>
      <c r="H1226">
        <v>1</v>
      </c>
    </row>
    <row r="1227" spans="1:8" x14ac:dyDescent="0.25">
      <c r="A1227">
        <v>1704</v>
      </c>
      <c r="B1227">
        <v>1387</v>
      </c>
      <c r="C1227">
        <v>22</v>
      </c>
      <c r="D1227" s="2">
        <f ca="1">DATE(YEAR(TODAY())-2,7,3)</f>
        <v>44745</v>
      </c>
      <c r="E1227">
        <v>1</v>
      </c>
      <c r="F1227" s="2">
        <f t="shared" ca="1" si="23"/>
        <v>44746</v>
      </c>
      <c r="G1227" t="s">
        <v>1212</v>
      </c>
      <c r="H1227">
        <v>2</v>
      </c>
    </row>
    <row r="1228" spans="1:8" x14ac:dyDescent="0.25">
      <c r="A1228">
        <v>1115</v>
      </c>
      <c r="B1228">
        <v>1299</v>
      </c>
      <c r="C1228">
        <v>38</v>
      </c>
      <c r="D1228" s="2">
        <f ca="1">DATE(YEAR(TODAY())-2,7,4)</f>
        <v>44746</v>
      </c>
      <c r="E1228">
        <v>1</v>
      </c>
      <c r="F1228" s="2">
        <f t="shared" ca="1" si="23"/>
        <v>44747</v>
      </c>
      <c r="G1228" t="s">
        <v>1213</v>
      </c>
      <c r="H1228">
        <v>1</v>
      </c>
    </row>
    <row r="1229" spans="1:8" x14ac:dyDescent="0.25">
      <c r="A1229">
        <v>690</v>
      </c>
      <c r="B1229">
        <v>1253</v>
      </c>
      <c r="C1229">
        <v>4</v>
      </c>
      <c r="D1229" s="2">
        <f ca="1">DATE(YEAR(TODAY())-2,7,4)</f>
        <v>44746</v>
      </c>
      <c r="E1229">
        <v>5</v>
      </c>
      <c r="F1229" s="2">
        <f t="shared" ca="1" si="23"/>
        <v>44751</v>
      </c>
      <c r="G1229" t="s">
        <v>1214</v>
      </c>
      <c r="H1229">
        <v>1</v>
      </c>
    </row>
    <row r="1230" spans="1:8" x14ac:dyDescent="0.25">
      <c r="A1230">
        <v>1428</v>
      </c>
      <c r="B1230">
        <v>1246</v>
      </c>
      <c r="C1230">
        <v>7</v>
      </c>
      <c r="D1230" s="2">
        <f ca="1">DATE(YEAR(TODAY())-2,7,4)</f>
        <v>44746</v>
      </c>
      <c r="E1230">
        <v>7</v>
      </c>
      <c r="F1230" s="2">
        <f t="shared" ca="1" si="23"/>
        <v>44753</v>
      </c>
      <c r="G1230" t="s">
        <v>1215</v>
      </c>
      <c r="H1230">
        <v>1</v>
      </c>
    </row>
    <row r="1231" spans="1:8" x14ac:dyDescent="0.25">
      <c r="A1231">
        <v>311</v>
      </c>
      <c r="B1231">
        <v>1284</v>
      </c>
      <c r="C1231">
        <v>53</v>
      </c>
      <c r="D1231" s="2">
        <f ca="1">DATE(YEAR(TODAY())-2,7,5)</f>
        <v>44747</v>
      </c>
      <c r="E1231">
        <v>4</v>
      </c>
      <c r="F1231" s="2">
        <f t="shared" ca="1" si="23"/>
        <v>44751</v>
      </c>
      <c r="G1231" t="s">
        <v>1216</v>
      </c>
      <c r="H1231">
        <v>1</v>
      </c>
    </row>
    <row r="1232" spans="1:8" x14ac:dyDescent="0.25">
      <c r="A1232">
        <v>142</v>
      </c>
      <c r="B1232">
        <v>1368</v>
      </c>
      <c r="C1232">
        <v>72</v>
      </c>
      <c r="D1232" s="2">
        <f ca="1">DATE(YEAR(TODAY())-2,7,5)</f>
        <v>44747</v>
      </c>
      <c r="E1232">
        <v>2</v>
      </c>
      <c r="F1232" s="2">
        <f t="shared" ca="1" si="23"/>
        <v>44749</v>
      </c>
      <c r="G1232" t="s">
        <v>1217</v>
      </c>
      <c r="H1232">
        <v>5</v>
      </c>
    </row>
    <row r="1233" spans="1:8" x14ac:dyDescent="0.25">
      <c r="A1233">
        <v>971</v>
      </c>
      <c r="B1233">
        <v>1363</v>
      </c>
      <c r="C1233">
        <v>26</v>
      </c>
      <c r="D1233" s="2">
        <f ca="1">DATE(YEAR(TODAY())-2,7,6)</f>
        <v>44748</v>
      </c>
      <c r="E1233">
        <v>3</v>
      </c>
      <c r="F1233" s="2">
        <f t="shared" ca="1" si="23"/>
        <v>44751</v>
      </c>
      <c r="G1233" t="s">
        <v>1218</v>
      </c>
      <c r="H1233">
        <v>5</v>
      </c>
    </row>
    <row r="1234" spans="1:8" x14ac:dyDescent="0.25">
      <c r="A1234">
        <v>496</v>
      </c>
      <c r="B1234">
        <v>1283</v>
      </c>
      <c r="C1234">
        <v>99</v>
      </c>
      <c r="D1234" s="2">
        <f ca="1">DATE(YEAR(TODAY())-2,7,7)</f>
        <v>44749</v>
      </c>
      <c r="E1234">
        <v>6</v>
      </c>
      <c r="F1234" s="2">
        <f t="shared" ca="1" si="23"/>
        <v>44755</v>
      </c>
      <c r="G1234" t="s">
        <v>1219</v>
      </c>
      <c r="H1234">
        <v>1</v>
      </c>
    </row>
    <row r="1235" spans="1:8" x14ac:dyDescent="0.25">
      <c r="A1235">
        <v>1905</v>
      </c>
      <c r="B1235">
        <v>1282</v>
      </c>
      <c r="C1235">
        <v>12</v>
      </c>
      <c r="D1235" s="2">
        <f ca="1">DATE(YEAR(TODAY())-2,7,7)</f>
        <v>44749</v>
      </c>
      <c r="E1235">
        <v>2</v>
      </c>
      <c r="F1235" s="2">
        <f t="shared" ca="1" si="23"/>
        <v>44751</v>
      </c>
      <c r="G1235" t="s">
        <v>1041</v>
      </c>
      <c r="H1235">
        <v>5</v>
      </c>
    </row>
    <row r="1236" spans="1:8" x14ac:dyDescent="0.25">
      <c r="A1236">
        <v>645</v>
      </c>
      <c r="B1236">
        <v>1305</v>
      </c>
      <c r="C1236">
        <v>48</v>
      </c>
      <c r="D1236" s="2">
        <f ca="1">DATE(YEAR(TODAY())-2,7,8)</f>
        <v>44750</v>
      </c>
      <c r="E1236">
        <v>5</v>
      </c>
      <c r="F1236" s="2">
        <f t="shared" ca="1" si="23"/>
        <v>44755</v>
      </c>
      <c r="G1236" t="s">
        <v>1220</v>
      </c>
      <c r="H1236">
        <v>1</v>
      </c>
    </row>
    <row r="1237" spans="1:8" x14ac:dyDescent="0.25">
      <c r="A1237">
        <v>987</v>
      </c>
      <c r="B1237">
        <v>1298</v>
      </c>
      <c r="C1237">
        <v>61</v>
      </c>
      <c r="D1237" s="2">
        <f ca="1">DATE(YEAR(TODAY())-2,7,9)</f>
        <v>44751</v>
      </c>
      <c r="E1237">
        <v>9</v>
      </c>
      <c r="F1237" s="2">
        <f t="shared" ca="1" si="23"/>
        <v>44760</v>
      </c>
      <c r="G1237" t="s">
        <v>1221</v>
      </c>
      <c r="H1237">
        <v>2</v>
      </c>
    </row>
    <row r="1238" spans="1:8" x14ac:dyDescent="0.25">
      <c r="A1238">
        <v>1830</v>
      </c>
      <c r="B1238">
        <v>1267</v>
      </c>
      <c r="C1238">
        <v>87</v>
      </c>
      <c r="D1238" s="2">
        <f ca="1">DATE(YEAR(TODAY())-2,7,10)</f>
        <v>44752</v>
      </c>
      <c r="E1238">
        <v>9</v>
      </c>
      <c r="F1238" s="2">
        <f t="shared" ca="1" si="23"/>
        <v>44761</v>
      </c>
      <c r="G1238" t="s">
        <v>1222</v>
      </c>
      <c r="H1238">
        <v>4</v>
      </c>
    </row>
    <row r="1239" spans="1:8" x14ac:dyDescent="0.25">
      <c r="A1239">
        <v>1810</v>
      </c>
      <c r="B1239">
        <v>1309</v>
      </c>
      <c r="C1239">
        <v>38</v>
      </c>
      <c r="D1239" s="2">
        <f ca="1">DATE(YEAR(TODAY())-2,7,10)</f>
        <v>44752</v>
      </c>
      <c r="E1239">
        <v>10</v>
      </c>
      <c r="F1239" s="2">
        <f t="shared" ca="1" si="23"/>
        <v>44762</v>
      </c>
      <c r="G1239" t="s">
        <v>1223</v>
      </c>
      <c r="H1239">
        <v>5</v>
      </c>
    </row>
    <row r="1240" spans="1:8" x14ac:dyDescent="0.25">
      <c r="A1240">
        <v>1731</v>
      </c>
      <c r="B1240">
        <v>1300</v>
      </c>
      <c r="C1240">
        <v>8</v>
      </c>
      <c r="D1240" s="2">
        <f ca="1">DATE(YEAR(TODAY())-2,7,11)</f>
        <v>44753</v>
      </c>
      <c r="E1240">
        <v>5</v>
      </c>
      <c r="F1240" s="2">
        <f t="shared" ca="1" si="23"/>
        <v>44758</v>
      </c>
      <c r="G1240" t="s">
        <v>1224</v>
      </c>
      <c r="H1240">
        <v>4</v>
      </c>
    </row>
    <row r="1241" spans="1:8" x14ac:dyDescent="0.25">
      <c r="A1241">
        <v>438</v>
      </c>
      <c r="B1241">
        <v>1390</v>
      </c>
      <c r="C1241">
        <v>6</v>
      </c>
      <c r="D1241" s="2">
        <f ca="1">DATE(YEAR(TODAY())-2,7,11)</f>
        <v>44753</v>
      </c>
      <c r="E1241">
        <v>1</v>
      </c>
      <c r="F1241" s="2">
        <f t="shared" ca="1" si="23"/>
        <v>44754</v>
      </c>
      <c r="G1241" t="s">
        <v>1225</v>
      </c>
      <c r="H1241">
        <v>1</v>
      </c>
    </row>
    <row r="1242" spans="1:8" x14ac:dyDescent="0.25">
      <c r="A1242">
        <v>406</v>
      </c>
      <c r="B1242">
        <v>1331</v>
      </c>
      <c r="C1242">
        <v>56</v>
      </c>
      <c r="D1242" s="2">
        <f ca="1">DATE(YEAR(TODAY())-2,7,11)</f>
        <v>44753</v>
      </c>
      <c r="E1242">
        <v>5</v>
      </c>
      <c r="F1242" s="2">
        <f t="shared" ca="1" si="23"/>
        <v>44758</v>
      </c>
      <c r="G1242" t="s">
        <v>1226</v>
      </c>
      <c r="H1242">
        <v>1</v>
      </c>
    </row>
    <row r="1243" spans="1:8" x14ac:dyDescent="0.25">
      <c r="A1243">
        <v>1209</v>
      </c>
      <c r="B1243">
        <v>1266</v>
      </c>
      <c r="C1243">
        <v>26</v>
      </c>
      <c r="D1243" s="2">
        <f ca="1">DATE(YEAR(TODAY())-2,7,11)</f>
        <v>44753</v>
      </c>
      <c r="E1243">
        <v>8</v>
      </c>
      <c r="F1243" s="2">
        <f t="shared" ca="1" si="23"/>
        <v>44761</v>
      </c>
      <c r="G1243" t="s">
        <v>1227</v>
      </c>
      <c r="H1243">
        <v>1</v>
      </c>
    </row>
    <row r="1244" spans="1:8" x14ac:dyDescent="0.25">
      <c r="A1244">
        <v>1770</v>
      </c>
      <c r="B1244">
        <v>1253</v>
      </c>
      <c r="C1244">
        <v>59</v>
      </c>
      <c r="D1244" s="2">
        <f ca="1">DATE(YEAR(TODAY())-2,7,12)</f>
        <v>44754</v>
      </c>
      <c r="E1244">
        <v>10</v>
      </c>
      <c r="F1244" s="2">
        <f t="shared" ca="1" si="23"/>
        <v>44764</v>
      </c>
      <c r="G1244" t="s">
        <v>1228</v>
      </c>
      <c r="H1244">
        <v>4</v>
      </c>
    </row>
    <row r="1245" spans="1:8" x14ac:dyDescent="0.25">
      <c r="A1245">
        <v>1000</v>
      </c>
      <c r="B1245">
        <v>1235</v>
      </c>
      <c r="C1245">
        <v>28</v>
      </c>
      <c r="D1245" s="2">
        <f ca="1">DATE(YEAR(TODAY())-2,7,12)</f>
        <v>44754</v>
      </c>
      <c r="E1245">
        <v>3</v>
      </c>
      <c r="F1245" s="2">
        <f t="shared" ca="1" si="23"/>
        <v>44757</v>
      </c>
      <c r="G1245" t="s">
        <v>1229</v>
      </c>
      <c r="H1245">
        <v>1</v>
      </c>
    </row>
    <row r="1246" spans="1:8" x14ac:dyDescent="0.25">
      <c r="A1246">
        <v>1073</v>
      </c>
      <c r="B1246">
        <v>1327</v>
      </c>
      <c r="C1246">
        <v>86</v>
      </c>
      <c r="D1246" s="2">
        <f ca="1">DATE(YEAR(TODAY())-2,7,13)</f>
        <v>44755</v>
      </c>
      <c r="E1246">
        <v>10</v>
      </c>
      <c r="F1246" s="2">
        <f t="shared" ca="1" si="23"/>
        <v>44765</v>
      </c>
      <c r="G1246" t="s">
        <v>1230</v>
      </c>
      <c r="H1246">
        <v>1</v>
      </c>
    </row>
    <row r="1247" spans="1:8" x14ac:dyDescent="0.25">
      <c r="A1247">
        <v>1651</v>
      </c>
      <c r="B1247">
        <v>1248</v>
      </c>
      <c r="C1247">
        <v>69</v>
      </c>
      <c r="D1247" s="2">
        <f ca="1">DATE(YEAR(TODAY())-2,7,13)</f>
        <v>44755</v>
      </c>
      <c r="E1247">
        <v>9</v>
      </c>
      <c r="F1247" s="2">
        <f t="shared" ca="1" si="23"/>
        <v>44764</v>
      </c>
      <c r="G1247" t="s">
        <v>1231</v>
      </c>
      <c r="H1247">
        <v>4</v>
      </c>
    </row>
    <row r="1248" spans="1:8" x14ac:dyDescent="0.25">
      <c r="A1248">
        <v>398</v>
      </c>
      <c r="B1248">
        <v>1274</v>
      </c>
      <c r="C1248">
        <v>29</v>
      </c>
      <c r="D1248" s="2">
        <f ca="1">DATE(YEAR(TODAY())-2,7,14)</f>
        <v>44756</v>
      </c>
      <c r="E1248">
        <v>3</v>
      </c>
      <c r="F1248" s="2">
        <f t="shared" ca="1" si="23"/>
        <v>44759</v>
      </c>
      <c r="G1248" t="s">
        <v>1232</v>
      </c>
      <c r="H1248">
        <v>1</v>
      </c>
    </row>
    <row r="1249" spans="1:8" x14ac:dyDescent="0.25">
      <c r="A1249">
        <v>407</v>
      </c>
      <c r="B1249">
        <v>1356</v>
      </c>
      <c r="C1249">
        <v>48</v>
      </c>
      <c r="D1249" s="2">
        <f ca="1">DATE(YEAR(TODAY())-2,7,15)</f>
        <v>44757</v>
      </c>
      <c r="E1249">
        <v>4</v>
      </c>
      <c r="F1249" s="2">
        <f t="shared" ca="1" si="23"/>
        <v>44761</v>
      </c>
      <c r="G1249" t="s">
        <v>1233</v>
      </c>
      <c r="H1249">
        <v>4</v>
      </c>
    </row>
    <row r="1250" spans="1:8" x14ac:dyDescent="0.25">
      <c r="A1250">
        <v>291</v>
      </c>
      <c r="B1250">
        <v>1370</v>
      </c>
      <c r="C1250">
        <v>82</v>
      </c>
      <c r="D1250" s="2">
        <f ca="1">DATE(YEAR(TODAY())-2,7,17)</f>
        <v>44759</v>
      </c>
      <c r="E1250">
        <v>10</v>
      </c>
      <c r="F1250" s="2">
        <f t="shared" ca="1" si="23"/>
        <v>44769</v>
      </c>
      <c r="G1250" t="s">
        <v>1234</v>
      </c>
      <c r="H1250">
        <v>1</v>
      </c>
    </row>
    <row r="1251" spans="1:8" x14ac:dyDescent="0.25">
      <c r="A1251">
        <v>369</v>
      </c>
      <c r="B1251">
        <v>1389</v>
      </c>
      <c r="C1251">
        <v>38</v>
      </c>
      <c r="D1251" s="2">
        <f ca="1">DATE(YEAR(TODAY())-2,7,17)</f>
        <v>44759</v>
      </c>
      <c r="E1251">
        <v>8</v>
      </c>
      <c r="F1251" s="2">
        <f t="shared" ca="1" si="23"/>
        <v>44767</v>
      </c>
      <c r="G1251" t="s">
        <v>1235</v>
      </c>
      <c r="H1251">
        <v>1</v>
      </c>
    </row>
    <row r="1252" spans="1:8" x14ac:dyDescent="0.25">
      <c r="A1252">
        <v>1314</v>
      </c>
      <c r="B1252">
        <v>1248</v>
      </c>
      <c r="C1252">
        <v>62</v>
      </c>
      <c r="D1252" s="2">
        <f ca="1">DATE(YEAR(TODAY())-2,7,18)</f>
        <v>44760</v>
      </c>
      <c r="E1252">
        <v>7</v>
      </c>
      <c r="F1252" s="2">
        <f t="shared" ca="1" si="23"/>
        <v>44767</v>
      </c>
      <c r="G1252" t="s">
        <v>1236</v>
      </c>
      <c r="H1252">
        <v>4</v>
      </c>
    </row>
    <row r="1253" spans="1:8" x14ac:dyDescent="0.25">
      <c r="A1253">
        <v>534</v>
      </c>
      <c r="B1253">
        <v>1264</v>
      </c>
      <c r="C1253">
        <v>94</v>
      </c>
      <c r="D1253" s="2">
        <f ca="1">DATE(YEAR(TODAY())-2,7,19)</f>
        <v>44761</v>
      </c>
      <c r="E1253">
        <v>1</v>
      </c>
      <c r="F1253" s="2">
        <f t="shared" ca="1" si="23"/>
        <v>44762</v>
      </c>
      <c r="G1253" t="s">
        <v>1237</v>
      </c>
      <c r="H1253">
        <v>1</v>
      </c>
    </row>
    <row r="1254" spans="1:8" x14ac:dyDescent="0.25">
      <c r="A1254">
        <v>1785</v>
      </c>
      <c r="B1254">
        <v>1285</v>
      </c>
      <c r="C1254">
        <v>65</v>
      </c>
      <c r="D1254" s="2">
        <f ca="1">DATE(YEAR(TODAY())-2,7,20)</f>
        <v>44762</v>
      </c>
      <c r="E1254">
        <v>1</v>
      </c>
      <c r="F1254" s="2">
        <f t="shared" ca="1" si="23"/>
        <v>44763</v>
      </c>
      <c r="G1254" t="s">
        <v>1238</v>
      </c>
      <c r="H1254">
        <v>1</v>
      </c>
    </row>
    <row r="1255" spans="1:8" x14ac:dyDescent="0.25">
      <c r="A1255">
        <v>1197</v>
      </c>
      <c r="B1255">
        <v>1255</v>
      </c>
      <c r="C1255">
        <v>29</v>
      </c>
      <c r="D1255" s="2">
        <f ca="1">DATE(YEAR(TODAY())-2,7,20)</f>
        <v>44762</v>
      </c>
      <c r="E1255">
        <v>6</v>
      </c>
      <c r="F1255" s="2">
        <f t="shared" ca="1" si="23"/>
        <v>44768</v>
      </c>
      <c r="G1255" t="s">
        <v>1239</v>
      </c>
      <c r="H1255">
        <v>2</v>
      </c>
    </row>
    <row r="1256" spans="1:8" x14ac:dyDescent="0.25">
      <c r="A1256">
        <v>470</v>
      </c>
      <c r="B1256">
        <v>1270</v>
      </c>
      <c r="C1256">
        <v>31</v>
      </c>
      <c r="D1256" s="2">
        <f ca="1">DATE(YEAR(TODAY())-2,7,22)</f>
        <v>44764</v>
      </c>
      <c r="E1256">
        <v>10</v>
      </c>
      <c r="F1256" s="2">
        <f t="shared" ca="1" si="23"/>
        <v>44774</v>
      </c>
      <c r="G1256" t="s">
        <v>1240</v>
      </c>
      <c r="H1256">
        <v>4</v>
      </c>
    </row>
    <row r="1257" spans="1:8" x14ac:dyDescent="0.25">
      <c r="A1257">
        <v>1528</v>
      </c>
      <c r="B1257">
        <v>1286</v>
      </c>
      <c r="C1257">
        <v>16</v>
      </c>
      <c r="D1257" s="2">
        <f ca="1">DATE(YEAR(TODAY())-2,7,24)</f>
        <v>44766</v>
      </c>
      <c r="E1257">
        <v>9</v>
      </c>
      <c r="F1257" s="2">
        <f t="shared" ca="1" si="23"/>
        <v>44775</v>
      </c>
      <c r="G1257" t="s">
        <v>1241</v>
      </c>
      <c r="H1257">
        <v>4</v>
      </c>
    </row>
    <row r="1258" spans="1:8" x14ac:dyDescent="0.25">
      <c r="A1258">
        <v>1366</v>
      </c>
      <c r="B1258">
        <v>1235</v>
      </c>
      <c r="C1258">
        <v>32</v>
      </c>
      <c r="D1258" s="2">
        <f ca="1">DATE(YEAR(TODAY())-2,7,25)</f>
        <v>44767</v>
      </c>
      <c r="E1258">
        <v>6</v>
      </c>
      <c r="F1258" s="2">
        <f t="shared" ca="1" si="23"/>
        <v>44773</v>
      </c>
      <c r="G1258" t="s">
        <v>1242</v>
      </c>
      <c r="H1258">
        <v>4</v>
      </c>
    </row>
    <row r="1259" spans="1:8" x14ac:dyDescent="0.25">
      <c r="A1259">
        <v>148</v>
      </c>
      <c r="B1259">
        <v>1378</v>
      </c>
      <c r="C1259">
        <v>50</v>
      </c>
      <c r="D1259" s="2">
        <f ca="1">DATE(YEAR(TODAY())-2,7,26)</f>
        <v>44768</v>
      </c>
      <c r="E1259">
        <v>2</v>
      </c>
      <c r="F1259" s="2">
        <f t="shared" ca="1" si="23"/>
        <v>44770</v>
      </c>
      <c r="G1259" t="s">
        <v>1243</v>
      </c>
      <c r="H1259">
        <v>1</v>
      </c>
    </row>
    <row r="1260" spans="1:8" x14ac:dyDescent="0.25">
      <c r="A1260">
        <v>1468</v>
      </c>
      <c r="B1260">
        <v>1254</v>
      </c>
      <c r="C1260">
        <v>78</v>
      </c>
      <c r="D1260" s="2">
        <f ca="1">DATE(YEAR(TODAY())-2,7,27)</f>
        <v>44769</v>
      </c>
      <c r="E1260">
        <v>3</v>
      </c>
      <c r="F1260" s="2">
        <f t="shared" ca="1" si="23"/>
        <v>44772</v>
      </c>
      <c r="G1260" t="s">
        <v>1244</v>
      </c>
      <c r="H1260">
        <v>1</v>
      </c>
    </row>
    <row r="1261" spans="1:8" x14ac:dyDescent="0.25">
      <c r="A1261">
        <v>892</v>
      </c>
      <c r="B1261">
        <v>1235</v>
      </c>
      <c r="C1261">
        <v>54</v>
      </c>
      <c r="D1261" s="2">
        <f ca="1">DATE(YEAR(TODAY())-2,7,27)</f>
        <v>44769</v>
      </c>
      <c r="E1261">
        <v>6</v>
      </c>
      <c r="F1261" s="2">
        <f t="shared" ca="1" si="23"/>
        <v>44775</v>
      </c>
      <c r="G1261" t="s">
        <v>1245</v>
      </c>
      <c r="H1261">
        <v>1</v>
      </c>
    </row>
    <row r="1262" spans="1:8" x14ac:dyDescent="0.25">
      <c r="A1262">
        <v>888</v>
      </c>
      <c r="B1262">
        <v>1372</v>
      </c>
      <c r="C1262">
        <v>12</v>
      </c>
      <c r="D1262" s="2">
        <f ca="1">DATE(YEAR(TODAY())-2,7,28)</f>
        <v>44770</v>
      </c>
      <c r="E1262">
        <v>5</v>
      </c>
      <c r="F1262" s="2">
        <f t="shared" ca="1" si="23"/>
        <v>44775</v>
      </c>
      <c r="G1262" t="s">
        <v>1246</v>
      </c>
      <c r="H1262">
        <v>4</v>
      </c>
    </row>
    <row r="1263" spans="1:8" x14ac:dyDescent="0.25">
      <c r="A1263">
        <v>1204</v>
      </c>
      <c r="B1263">
        <v>1285</v>
      </c>
      <c r="C1263">
        <v>82</v>
      </c>
      <c r="D1263" s="2">
        <f ca="1">DATE(YEAR(TODAY())-2,7,29)</f>
        <v>44771</v>
      </c>
      <c r="E1263">
        <v>2</v>
      </c>
      <c r="F1263" s="2">
        <f t="shared" ca="1" si="23"/>
        <v>44773</v>
      </c>
      <c r="G1263" t="s">
        <v>1247</v>
      </c>
      <c r="H1263">
        <v>2</v>
      </c>
    </row>
    <row r="1264" spans="1:8" x14ac:dyDescent="0.25">
      <c r="A1264">
        <v>187</v>
      </c>
      <c r="B1264">
        <v>1372</v>
      </c>
      <c r="C1264">
        <v>58</v>
      </c>
      <c r="D1264" s="2">
        <f ca="1">DATE(YEAR(TODAY())-2,7,31)</f>
        <v>44773</v>
      </c>
      <c r="E1264">
        <v>3</v>
      </c>
      <c r="F1264" s="2">
        <f t="shared" ca="1" si="23"/>
        <v>44776</v>
      </c>
      <c r="G1264" t="s">
        <v>1248</v>
      </c>
      <c r="H1264">
        <v>5</v>
      </c>
    </row>
    <row r="1265" spans="1:8" x14ac:dyDescent="0.25">
      <c r="A1265">
        <v>1599</v>
      </c>
      <c r="B1265">
        <v>1348</v>
      </c>
      <c r="C1265">
        <v>54</v>
      </c>
      <c r="D1265" s="2">
        <f ca="1">DATE(YEAR(TODAY())-2,8,1)</f>
        <v>44774</v>
      </c>
      <c r="E1265">
        <v>8</v>
      </c>
      <c r="F1265" s="2">
        <f t="shared" ca="1" si="23"/>
        <v>44782</v>
      </c>
      <c r="G1265" t="s">
        <v>1249</v>
      </c>
      <c r="H1265">
        <v>4</v>
      </c>
    </row>
    <row r="1266" spans="1:8" x14ac:dyDescent="0.25">
      <c r="A1266">
        <v>3</v>
      </c>
      <c r="B1266">
        <v>1321</v>
      </c>
      <c r="C1266">
        <v>89</v>
      </c>
      <c r="D1266" s="2">
        <f ca="1">DATE(YEAR(TODAY())-2,8,1)</f>
        <v>44774</v>
      </c>
      <c r="E1266">
        <v>5</v>
      </c>
      <c r="F1266" s="2">
        <f t="shared" ca="1" si="23"/>
        <v>44779</v>
      </c>
      <c r="G1266" t="s">
        <v>1250</v>
      </c>
      <c r="H1266">
        <v>1</v>
      </c>
    </row>
    <row r="1267" spans="1:8" x14ac:dyDescent="0.25">
      <c r="A1267">
        <v>731</v>
      </c>
      <c r="B1267">
        <v>1250</v>
      </c>
      <c r="C1267">
        <v>21</v>
      </c>
      <c r="D1267" s="2">
        <f ca="1">DATE(YEAR(TODAY())-2,8,2)</f>
        <v>44775</v>
      </c>
      <c r="E1267">
        <v>10</v>
      </c>
      <c r="F1267" s="2">
        <f t="shared" ca="1" si="23"/>
        <v>44785</v>
      </c>
      <c r="G1267" t="s">
        <v>1251</v>
      </c>
      <c r="H1267">
        <v>4</v>
      </c>
    </row>
    <row r="1268" spans="1:8" x14ac:dyDescent="0.25">
      <c r="A1268">
        <v>759</v>
      </c>
      <c r="B1268">
        <v>1250</v>
      </c>
      <c r="C1268">
        <v>13</v>
      </c>
      <c r="D1268" s="2">
        <f ca="1">DATE(YEAR(TODAY())-2,8,3)</f>
        <v>44776</v>
      </c>
      <c r="E1268">
        <v>10</v>
      </c>
      <c r="F1268" s="2">
        <f t="shared" ca="1" si="23"/>
        <v>44786</v>
      </c>
      <c r="G1268" t="s">
        <v>1252</v>
      </c>
      <c r="H1268">
        <v>5</v>
      </c>
    </row>
    <row r="1269" spans="1:8" x14ac:dyDescent="0.25">
      <c r="A1269">
        <v>1844</v>
      </c>
      <c r="B1269">
        <v>1259</v>
      </c>
      <c r="C1269">
        <v>99</v>
      </c>
      <c r="D1269" s="2">
        <f ca="1">DATE(YEAR(TODAY())-2,8,3)</f>
        <v>44776</v>
      </c>
      <c r="E1269">
        <v>6</v>
      </c>
      <c r="F1269" s="2">
        <f t="shared" ca="1" si="23"/>
        <v>44782</v>
      </c>
      <c r="G1269" t="s">
        <v>1253</v>
      </c>
      <c r="H1269">
        <v>4</v>
      </c>
    </row>
    <row r="1270" spans="1:8" x14ac:dyDescent="0.25">
      <c r="A1270">
        <v>1676</v>
      </c>
      <c r="B1270">
        <v>1308</v>
      </c>
      <c r="C1270">
        <v>59</v>
      </c>
      <c r="D1270" s="2">
        <f ca="1">DATE(YEAR(TODAY())-2,8,5)</f>
        <v>44778</v>
      </c>
      <c r="E1270">
        <v>1</v>
      </c>
      <c r="F1270" s="2">
        <f t="shared" ca="1" si="23"/>
        <v>44779</v>
      </c>
      <c r="G1270" t="s">
        <v>1254</v>
      </c>
      <c r="H1270">
        <v>1</v>
      </c>
    </row>
    <row r="1271" spans="1:8" x14ac:dyDescent="0.25">
      <c r="A1271">
        <v>1186</v>
      </c>
      <c r="B1271">
        <v>1344</v>
      </c>
      <c r="C1271">
        <v>14</v>
      </c>
      <c r="D1271" s="2">
        <f ca="1">DATE(YEAR(TODAY())-2,8,6)</f>
        <v>44779</v>
      </c>
      <c r="E1271">
        <v>2</v>
      </c>
      <c r="F1271" s="2">
        <f t="shared" ca="1" si="23"/>
        <v>44781</v>
      </c>
      <c r="G1271" t="s">
        <v>1255</v>
      </c>
      <c r="H1271">
        <v>4</v>
      </c>
    </row>
    <row r="1272" spans="1:8" x14ac:dyDescent="0.25">
      <c r="A1272">
        <v>1577</v>
      </c>
      <c r="B1272">
        <v>1322</v>
      </c>
      <c r="C1272">
        <v>46</v>
      </c>
      <c r="D1272" s="2">
        <f ca="1">DATE(YEAR(TODAY())-2,8,6)</f>
        <v>44779</v>
      </c>
      <c r="E1272">
        <v>8</v>
      </c>
      <c r="F1272" s="2">
        <f t="shared" ca="1" si="23"/>
        <v>44787</v>
      </c>
      <c r="G1272" t="s">
        <v>1256</v>
      </c>
      <c r="H1272">
        <v>1</v>
      </c>
    </row>
    <row r="1273" spans="1:8" x14ac:dyDescent="0.25">
      <c r="A1273">
        <v>1688</v>
      </c>
      <c r="B1273">
        <v>1359</v>
      </c>
      <c r="C1273">
        <v>2</v>
      </c>
      <c r="D1273" s="2">
        <f ca="1">DATE(YEAR(TODAY())-2,8,7)</f>
        <v>44780</v>
      </c>
      <c r="E1273">
        <v>3</v>
      </c>
      <c r="F1273" s="2">
        <f t="shared" ca="1" si="23"/>
        <v>44783</v>
      </c>
      <c r="G1273" t="s">
        <v>1257</v>
      </c>
      <c r="H1273">
        <v>5</v>
      </c>
    </row>
    <row r="1274" spans="1:8" x14ac:dyDescent="0.25">
      <c r="A1274">
        <v>1947</v>
      </c>
      <c r="B1274">
        <v>1317</v>
      </c>
      <c r="C1274">
        <v>11</v>
      </c>
      <c r="D1274" s="2">
        <f ca="1">DATE(YEAR(TODAY())-2,8,8)</f>
        <v>44781</v>
      </c>
      <c r="E1274">
        <v>10</v>
      </c>
      <c r="F1274" s="2">
        <f t="shared" ca="1" si="23"/>
        <v>44791</v>
      </c>
      <c r="G1274" t="s">
        <v>1258</v>
      </c>
      <c r="H1274">
        <v>1</v>
      </c>
    </row>
    <row r="1275" spans="1:8" x14ac:dyDescent="0.25">
      <c r="A1275">
        <v>207</v>
      </c>
      <c r="B1275">
        <v>1384</v>
      </c>
      <c r="C1275">
        <v>61</v>
      </c>
      <c r="D1275" s="2">
        <f ca="1">DATE(YEAR(TODAY())-2,8,9)</f>
        <v>44782</v>
      </c>
      <c r="E1275">
        <v>5</v>
      </c>
      <c r="F1275" s="2">
        <f t="shared" ca="1" si="23"/>
        <v>44787</v>
      </c>
      <c r="G1275" t="s">
        <v>1259</v>
      </c>
      <c r="H1275">
        <v>4</v>
      </c>
    </row>
    <row r="1276" spans="1:8" x14ac:dyDescent="0.25">
      <c r="A1276">
        <v>1196</v>
      </c>
      <c r="B1276">
        <v>1327</v>
      </c>
      <c r="C1276">
        <v>29</v>
      </c>
      <c r="D1276" s="2">
        <f ca="1">DATE(YEAR(TODAY())-2,8,12)</f>
        <v>44785</v>
      </c>
      <c r="E1276">
        <v>7</v>
      </c>
      <c r="F1276" s="2">
        <f t="shared" ca="1" si="23"/>
        <v>44792</v>
      </c>
      <c r="G1276" t="s">
        <v>1260</v>
      </c>
      <c r="H1276">
        <v>1</v>
      </c>
    </row>
    <row r="1277" spans="1:8" x14ac:dyDescent="0.25">
      <c r="A1277">
        <v>1607</v>
      </c>
      <c r="B1277">
        <v>1355</v>
      </c>
      <c r="C1277">
        <v>45</v>
      </c>
      <c r="D1277" s="2">
        <f ca="1">DATE(YEAR(TODAY())-2,8,14)</f>
        <v>44787</v>
      </c>
      <c r="E1277">
        <v>10</v>
      </c>
      <c r="F1277" s="2">
        <f t="shared" ca="1" si="23"/>
        <v>44797</v>
      </c>
      <c r="G1277" t="s">
        <v>1261</v>
      </c>
      <c r="H1277">
        <v>4</v>
      </c>
    </row>
    <row r="1278" spans="1:8" x14ac:dyDescent="0.25">
      <c r="A1278">
        <v>1106</v>
      </c>
      <c r="B1278">
        <v>1265</v>
      </c>
      <c r="C1278">
        <v>60</v>
      </c>
      <c r="D1278" s="2">
        <f ca="1">DATE(YEAR(TODAY())-2,8,15)</f>
        <v>44788</v>
      </c>
      <c r="E1278">
        <v>10</v>
      </c>
      <c r="F1278" s="2">
        <f t="shared" ca="1" si="23"/>
        <v>44798</v>
      </c>
      <c r="G1278" t="s">
        <v>1262</v>
      </c>
      <c r="H1278">
        <v>4</v>
      </c>
    </row>
    <row r="1279" spans="1:8" x14ac:dyDescent="0.25">
      <c r="A1279">
        <v>1439</v>
      </c>
      <c r="B1279">
        <v>1390</v>
      </c>
      <c r="C1279">
        <v>30</v>
      </c>
      <c r="D1279" s="2">
        <f ca="1">DATE(YEAR(TODAY())-2,8,15)</f>
        <v>44788</v>
      </c>
      <c r="E1279">
        <v>10</v>
      </c>
      <c r="F1279" s="2">
        <f t="shared" ca="1" si="23"/>
        <v>44798</v>
      </c>
      <c r="G1279" t="s">
        <v>1263</v>
      </c>
      <c r="H1279">
        <v>4</v>
      </c>
    </row>
    <row r="1280" spans="1:8" x14ac:dyDescent="0.25">
      <c r="A1280">
        <v>1706</v>
      </c>
      <c r="B1280">
        <v>1265</v>
      </c>
      <c r="C1280">
        <v>74</v>
      </c>
      <c r="D1280" s="2">
        <f ca="1">DATE(YEAR(TODAY())-2,8,16)</f>
        <v>44789</v>
      </c>
      <c r="E1280">
        <v>2</v>
      </c>
      <c r="F1280" s="2">
        <f t="shared" ca="1" si="23"/>
        <v>44791</v>
      </c>
      <c r="G1280" t="s">
        <v>1264</v>
      </c>
      <c r="H1280">
        <v>1</v>
      </c>
    </row>
    <row r="1281" spans="1:8" x14ac:dyDescent="0.25">
      <c r="A1281">
        <v>1281</v>
      </c>
      <c r="B1281">
        <v>1298</v>
      </c>
      <c r="C1281">
        <v>86</v>
      </c>
      <c r="D1281" s="2">
        <f ca="1">DATE(YEAR(TODAY())-2,8,16)</f>
        <v>44789</v>
      </c>
      <c r="E1281">
        <v>2</v>
      </c>
      <c r="F1281" s="2">
        <f t="shared" ca="1" si="23"/>
        <v>44791</v>
      </c>
      <c r="G1281" t="s">
        <v>1265</v>
      </c>
      <c r="H1281">
        <v>5</v>
      </c>
    </row>
    <row r="1282" spans="1:8" x14ac:dyDescent="0.25">
      <c r="A1282">
        <v>337</v>
      </c>
      <c r="B1282">
        <v>1303</v>
      </c>
      <c r="C1282">
        <v>60</v>
      </c>
      <c r="D1282" s="2">
        <f ca="1">DATE(YEAR(TODAY())-2,8,17)</f>
        <v>44790</v>
      </c>
      <c r="E1282">
        <v>1</v>
      </c>
      <c r="F1282" s="2">
        <f t="shared" ca="1" si="23"/>
        <v>44791</v>
      </c>
      <c r="G1282" t="s">
        <v>1266</v>
      </c>
      <c r="H1282">
        <v>1</v>
      </c>
    </row>
    <row r="1283" spans="1:8" x14ac:dyDescent="0.25">
      <c r="A1283">
        <v>1306</v>
      </c>
      <c r="B1283">
        <v>1279</v>
      </c>
      <c r="C1283">
        <v>25</v>
      </c>
      <c r="D1283" s="2">
        <f ca="1">DATE(YEAR(TODAY())-2,8,17)</f>
        <v>44790</v>
      </c>
      <c r="E1283">
        <v>4</v>
      </c>
      <c r="F1283" s="2">
        <f t="shared" ca="1" si="23"/>
        <v>44794</v>
      </c>
      <c r="G1283" t="s">
        <v>1267</v>
      </c>
      <c r="H1283">
        <v>4</v>
      </c>
    </row>
    <row r="1284" spans="1:8" x14ac:dyDescent="0.25">
      <c r="A1284">
        <v>1426</v>
      </c>
      <c r="B1284">
        <v>1247</v>
      </c>
      <c r="C1284">
        <v>21</v>
      </c>
      <c r="D1284" s="2">
        <f ca="1">DATE(YEAR(TODAY())-2,8,18)</f>
        <v>44791</v>
      </c>
      <c r="E1284">
        <v>1</v>
      </c>
      <c r="F1284" s="2">
        <f t="shared" ref="F1284:F1347" ca="1" si="24">D1284+E1284</f>
        <v>44792</v>
      </c>
      <c r="G1284" t="s">
        <v>1268</v>
      </c>
      <c r="H1284">
        <v>4</v>
      </c>
    </row>
    <row r="1285" spans="1:8" x14ac:dyDescent="0.25">
      <c r="A1285">
        <v>1526</v>
      </c>
      <c r="B1285">
        <v>1337</v>
      </c>
      <c r="C1285">
        <v>11</v>
      </c>
      <c r="D1285" s="2">
        <f ca="1">DATE(YEAR(TODAY())-2,8,20)</f>
        <v>44793</v>
      </c>
      <c r="E1285">
        <v>8</v>
      </c>
      <c r="F1285" s="2">
        <f t="shared" ca="1" si="24"/>
        <v>44801</v>
      </c>
      <c r="G1285" t="s">
        <v>1269</v>
      </c>
      <c r="H1285">
        <v>4</v>
      </c>
    </row>
    <row r="1286" spans="1:8" x14ac:dyDescent="0.25">
      <c r="A1286">
        <v>666</v>
      </c>
      <c r="B1286">
        <v>1272</v>
      </c>
      <c r="C1286">
        <v>7</v>
      </c>
      <c r="D1286" s="2">
        <f ca="1">DATE(YEAR(TODAY())-2,8,21)</f>
        <v>44794</v>
      </c>
      <c r="E1286">
        <v>1</v>
      </c>
      <c r="F1286" s="2">
        <f t="shared" ca="1" si="24"/>
        <v>44795</v>
      </c>
      <c r="G1286" t="s">
        <v>1270</v>
      </c>
      <c r="H1286">
        <v>4</v>
      </c>
    </row>
    <row r="1287" spans="1:8" x14ac:dyDescent="0.25">
      <c r="A1287">
        <v>1264</v>
      </c>
      <c r="B1287">
        <v>1276</v>
      </c>
      <c r="C1287">
        <v>99</v>
      </c>
      <c r="D1287" s="2">
        <f ca="1">DATE(YEAR(TODAY())-2,8,21)</f>
        <v>44794</v>
      </c>
      <c r="E1287">
        <v>6</v>
      </c>
      <c r="F1287" s="2">
        <f t="shared" ca="1" si="24"/>
        <v>44800</v>
      </c>
      <c r="G1287" t="s">
        <v>1271</v>
      </c>
      <c r="H1287">
        <v>5</v>
      </c>
    </row>
    <row r="1288" spans="1:8" x14ac:dyDescent="0.25">
      <c r="A1288">
        <v>1956</v>
      </c>
      <c r="B1288">
        <v>1359</v>
      </c>
      <c r="C1288">
        <v>31</v>
      </c>
      <c r="D1288" s="2">
        <f ca="1">DATE(YEAR(TODAY())-2,8,21)</f>
        <v>44794</v>
      </c>
      <c r="E1288">
        <v>9</v>
      </c>
      <c r="F1288" s="2">
        <f t="shared" ca="1" si="24"/>
        <v>44803</v>
      </c>
      <c r="G1288" t="s">
        <v>1272</v>
      </c>
      <c r="H1288">
        <v>2</v>
      </c>
    </row>
    <row r="1289" spans="1:8" x14ac:dyDescent="0.25">
      <c r="A1289">
        <v>1550</v>
      </c>
      <c r="B1289">
        <v>1328</v>
      </c>
      <c r="C1289">
        <v>2</v>
      </c>
      <c r="D1289" s="2">
        <f ca="1">DATE(YEAR(TODAY())-2,8,22)</f>
        <v>44795</v>
      </c>
      <c r="E1289">
        <v>9</v>
      </c>
      <c r="F1289" s="2">
        <f t="shared" ca="1" si="24"/>
        <v>44804</v>
      </c>
      <c r="G1289" t="s">
        <v>1273</v>
      </c>
      <c r="H1289">
        <v>2</v>
      </c>
    </row>
    <row r="1290" spans="1:8" x14ac:dyDescent="0.25">
      <c r="A1290">
        <v>1129</v>
      </c>
      <c r="B1290">
        <v>1286</v>
      </c>
      <c r="C1290">
        <v>47</v>
      </c>
      <c r="D1290" s="2">
        <f ca="1">DATE(YEAR(TODAY())-2,8,23)</f>
        <v>44796</v>
      </c>
      <c r="E1290">
        <v>9</v>
      </c>
      <c r="F1290" s="2">
        <f t="shared" ca="1" si="24"/>
        <v>44805</v>
      </c>
      <c r="G1290" t="s">
        <v>1274</v>
      </c>
      <c r="H1290">
        <v>4</v>
      </c>
    </row>
    <row r="1291" spans="1:8" x14ac:dyDescent="0.25">
      <c r="A1291">
        <v>468</v>
      </c>
      <c r="B1291">
        <v>1277</v>
      </c>
      <c r="C1291">
        <v>64</v>
      </c>
      <c r="D1291" s="2">
        <f ca="1">DATE(YEAR(TODAY())-2,8,23)</f>
        <v>44796</v>
      </c>
      <c r="E1291">
        <v>9</v>
      </c>
      <c r="F1291" s="2">
        <f t="shared" ca="1" si="24"/>
        <v>44805</v>
      </c>
      <c r="G1291" t="s">
        <v>1275</v>
      </c>
      <c r="H1291">
        <v>1</v>
      </c>
    </row>
    <row r="1292" spans="1:8" x14ac:dyDescent="0.25">
      <c r="A1292">
        <v>275</v>
      </c>
      <c r="B1292">
        <v>1338</v>
      </c>
      <c r="C1292">
        <v>26</v>
      </c>
      <c r="D1292" s="2">
        <f ca="1">DATE(YEAR(TODAY())-2,8,24)</f>
        <v>44797</v>
      </c>
      <c r="E1292">
        <v>5</v>
      </c>
      <c r="F1292" s="2">
        <f t="shared" ca="1" si="24"/>
        <v>44802</v>
      </c>
      <c r="G1292" t="s">
        <v>1276</v>
      </c>
      <c r="H1292">
        <v>5</v>
      </c>
    </row>
    <row r="1293" spans="1:8" x14ac:dyDescent="0.25">
      <c r="A1293">
        <v>1179</v>
      </c>
      <c r="B1293">
        <v>1362</v>
      </c>
      <c r="C1293">
        <v>23</v>
      </c>
      <c r="D1293" s="2">
        <f ca="1">DATE(YEAR(TODAY())-2,8,28)</f>
        <v>44801</v>
      </c>
      <c r="E1293">
        <v>8</v>
      </c>
      <c r="F1293" s="2">
        <f t="shared" ca="1" si="24"/>
        <v>44809</v>
      </c>
      <c r="G1293" t="s">
        <v>1277</v>
      </c>
      <c r="H1293">
        <v>1</v>
      </c>
    </row>
    <row r="1294" spans="1:8" x14ac:dyDescent="0.25">
      <c r="A1294">
        <v>1518</v>
      </c>
      <c r="B1294">
        <v>1254</v>
      </c>
      <c r="C1294">
        <v>34</v>
      </c>
      <c r="D1294" s="2">
        <f ca="1">DATE(YEAR(TODAY())-2,8,28)</f>
        <v>44801</v>
      </c>
      <c r="E1294">
        <v>3</v>
      </c>
      <c r="F1294" s="2">
        <f t="shared" ca="1" si="24"/>
        <v>44804</v>
      </c>
      <c r="G1294" t="s">
        <v>1278</v>
      </c>
      <c r="H1294">
        <v>4</v>
      </c>
    </row>
    <row r="1295" spans="1:8" x14ac:dyDescent="0.25">
      <c r="A1295">
        <v>179</v>
      </c>
      <c r="B1295">
        <v>1262</v>
      </c>
      <c r="C1295">
        <v>13</v>
      </c>
      <c r="D1295" s="2">
        <f ca="1">DATE(YEAR(TODAY())-2,8,28)</f>
        <v>44801</v>
      </c>
      <c r="E1295">
        <v>4</v>
      </c>
      <c r="F1295" s="2">
        <f t="shared" ca="1" si="24"/>
        <v>44805</v>
      </c>
      <c r="G1295" t="s">
        <v>1279</v>
      </c>
      <c r="H1295">
        <v>1</v>
      </c>
    </row>
    <row r="1296" spans="1:8" x14ac:dyDescent="0.25">
      <c r="A1296">
        <v>1719</v>
      </c>
      <c r="B1296">
        <v>1309</v>
      </c>
      <c r="C1296">
        <v>20</v>
      </c>
      <c r="D1296" s="2">
        <f ca="1">DATE(YEAR(TODAY())-2,8,30)</f>
        <v>44803</v>
      </c>
      <c r="E1296">
        <v>4</v>
      </c>
      <c r="F1296" s="2">
        <f t="shared" ca="1" si="24"/>
        <v>44807</v>
      </c>
      <c r="G1296" t="s">
        <v>1280</v>
      </c>
      <c r="H1296">
        <v>1</v>
      </c>
    </row>
    <row r="1297" spans="1:8" x14ac:dyDescent="0.25">
      <c r="A1297">
        <v>1398</v>
      </c>
      <c r="B1297">
        <v>1358</v>
      </c>
      <c r="C1297">
        <v>80</v>
      </c>
      <c r="D1297" s="2">
        <f ca="1">DATE(YEAR(TODAY())-2,9,1)</f>
        <v>44805</v>
      </c>
      <c r="E1297">
        <v>1</v>
      </c>
      <c r="F1297" s="2">
        <f t="shared" ca="1" si="24"/>
        <v>44806</v>
      </c>
      <c r="G1297" t="s">
        <v>1281</v>
      </c>
      <c r="H1297">
        <v>4</v>
      </c>
    </row>
    <row r="1298" spans="1:8" x14ac:dyDescent="0.25">
      <c r="A1298">
        <v>1332</v>
      </c>
      <c r="B1298">
        <v>1269</v>
      </c>
      <c r="C1298">
        <v>9</v>
      </c>
      <c r="D1298" s="2">
        <f ca="1">DATE(YEAR(TODAY())-2,9,2)</f>
        <v>44806</v>
      </c>
      <c r="E1298">
        <v>4</v>
      </c>
      <c r="F1298" s="2">
        <f t="shared" ca="1" si="24"/>
        <v>44810</v>
      </c>
      <c r="G1298" t="s">
        <v>1282</v>
      </c>
      <c r="H1298">
        <v>1</v>
      </c>
    </row>
    <row r="1299" spans="1:8" x14ac:dyDescent="0.25">
      <c r="A1299">
        <v>1885</v>
      </c>
      <c r="B1299">
        <v>1247</v>
      </c>
      <c r="C1299">
        <v>63</v>
      </c>
      <c r="D1299" s="2">
        <f ca="1">DATE(YEAR(TODAY())-2,9,3)</f>
        <v>44807</v>
      </c>
      <c r="E1299">
        <v>3</v>
      </c>
      <c r="F1299" s="2">
        <f t="shared" ca="1" si="24"/>
        <v>44810</v>
      </c>
      <c r="G1299" t="s">
        <v>1215</v>
      </c>
      <c r="H1299">
        <v>1</v>
      </c>
    </row>
    <row r="1300" spans="1:8" x14ac:dyDescent="0.25">
      <c r="A1300">
        <v>826</v>
      </c>
      <c r="B1300">
        <v>1332</v>
      </c>
      <c r="C1300">
        <v>63</v>
      </c>
      <c r="D1300" s="2">
        <f ca="1">DATE(YEAR(TODAY())-2,9,4)</f>
        <v>44808</v>
      </c>
      <c r="E1300">
        <v>4</v>
      </c>
      <c r="F1300" s="2">
        <f t="shared" ca="1" si="24"/>
        <v>44812</v>
      </c>
      <c r="G1300" t="s">
        <v>1283</v>
      </c>
      <c r="H1300">
        <v>1</v>
      </c>
    </row>
    <row r="1301" spans="1:8" x14ac:dyDescent="0.25">
      <c r="A1301">
        <v>416</v>
      </c>
      <c r="B1301">
        <v>1300</v>
      </c>
      <c r="C1301">
        <v>50</v>
      </c>
      <c r="D1301" s="2">
        <f ca="1">DATE(YEAR(TODAY())-2,9,5)</f>
        <v>44809</v>
      </c>
      <c r="E1301">
        <v>2</v>
      </c>
      <c r="F1301" s="2">
        <f t="shared" ca="1" si="24"/>
        <v>44811</v>
      </c>
      <c r="G1301" t="s">
        <v>1284</v>
      </c>
      <c r="H1301">
        <v>1</v>
      </c>
    </row>
    <row r="1302" spans="1:8" x14ac:dyDescent="0.25">
      <c r="A1302">
        <v>607</v>
      </c>
      <c r="B1302">
        <v>1260</v>
      </c>
      <c r="C1302">
        <v>16</v>
      </c>
      <c r="D1302" s="2">
        <f ca="1">DATE(YEAR(TODAY())-2,9,6)</f>
        <v>44810</v>
      </c>
      <c r="E1302">
        <v>7</v>
      </c>
      <c r="F1302" s="2">
        <f t="shared" ca="1" si="24"/>
        <v>44817</v>
      </c>
      <c r="G1302" t="s">
        <v>1285</v>
      </c>
      <c r="H1302">
        <v>1</v>
      </c>
    </row>
    <row r="1303" spans="1:8" x14ac:dyDescent="0.25">
      <c r="A1303">
        <v>1980</v>
      </c>
      <c r="B1303">
        <v>1355</v>
      </c>
      <c r="C1303">
        <v>88</v>
      </c>
      <c r="D1303" s="2">
        <f ca="1">DATE(YEAR(TODAY())-2,9,6)</f>
        <v>44810</v>
      </c>
      <c r="E1303">
        <v>1</v>
      </c>
      <c r="F1303" s="2">
        <f t="shared" ca="1" si="24"/>
        <v>44811</v>
      </c>
      <c r="G1303" t="s">
        <v>1286</v>
      </c>
      <c r="H1303">
        <v>1</v>
      </c>
    </row>
    <row r="1304" spans="1:8" x14ac:dyDescent="0.25">
      <c r="A1304">
        <v>721</v>
      </c>
      <c r="B1304">
        <v>1379</v>
      </c>
      <c r="C1304">
        <v>85</v>
      </c>
      <c r="D1304" s="2">
        <f ca="1">DATE(YEAR(TODAY())-2,9,6)</f>
        <v>44810</v>
      </c>
      <c r="E1304">
        <v>9</v>
      </c>
      <c r="F1304" s="2">
        <f t="shared" ca="1" si="24"/>
        <v>44819</v>
      </c>
      <c r="G1304" t="s">
        <v>1287</v>
      </c>
      <c r="H1304">
        <v>1</v>
      </c>
    </row>
    <row r="1305" spans="1:8" x14ac:dyDescent="0.25">
      <c r="A1305">
        <v>1467</v>
      </c>
      <c r="B1305">
        <v>1379</v>
      </c>
      <c r="C1305">
        <v>64</v>
      </c>
      <c r="D1305" s="2">
        <f ca="1">DATE(YEAR(TODAY())-2,9,7)</f>
        <v>44811</v>
      </c>
      <c r="E1305">
        <v>2</v>
      </c>
      <c r="F1305" s="2">
        <f t="shared" ca="1" si="24"/>
        <v>44813</v>
      </c>
      <c r="G1305" t="s">
        <v>1288</v>
      </c>
      <c r="H1305">
        <v>5</v>
      </c>
    </row>
    <row r="1306" spans="1:8" x14ac:dyDescent="0.25">
      <c r="A1306">
        <v>641</v>
      </c>
      <c r="B1306">
        <v>1352</v>
      </c>
      <c r="C1306">
        <v>19</v>
      </c>
      <c r="D1306" s="2">
        <f ca="1">DATE(YEAR(TODAY())-2,9,7)</f>
        <v>44811</v>
      </c>
      <c r="E1306">
        <v>1</v>
      </c>
      <c r="F1306" s="2">
        <f t="shared" ca="1" si="24"/>
        <v>44812</v>
      </c>
      <c r="G1306" t="s">
        <v>1289</v>
      </c>
      <c r="H1306">
        <v>1</v>
      </c>
    </row>
    <row r="1307" spans="1:8" x14ac:dyDescent="0.25">
      <c r="A1307">
        <v>1696</v>
      </c>
      <c r="B1307">
        <v>1334</v>
      </c>
      <c r="C1307">
        <v>66</v>
      </c>
      <c r="D1307" s="2">
        <f ca="1">DATE(YEAR(TODAY())-2,9,7)</f>
        <v>44811</v>
      </c>
      <c r="E1307">
        <v>5</v>
      </c>
      <c r="F1307" s="2">
        <f t="shared" ca="1" si="24"/>
        <v>44816</v>
      </c>
      <c r="G1307" t="s">
        <v>1290</v>
      </c>
      <c r="H1307">
        <v>1</v>
      </c>
    </row>
    <row r="1308" spans="1:8" x14ac:dyDescent="0.25">
      <c r="A1308">
        <v>476</v>
      </c>
      <c r="B1308">
        <v>1379</v>
      </c>
      <c r="C1308">
        <v>17</v>
      </c>
      <c r="D1308" s="2">
        <f ca="1">DATE(YEAR(TODAY())-2,9,7)</f>
        <v>44811</v>
      </c>
      <c r="E1308">
        <v>7</v>
      </c>
      <c r="F1308" s="2">
        <f t="shared" ca="1" si="24"/>
        <v>44818</v>
      </c>
      <c r="G1308" t="s">
        <v>1291</v>
      </c>
      <c r="H1308">
        <v>2</v>
      </c>
    </row>
    <row r="1309" spans="1:8" x14ac:dyDescent="0.25">
      <c r="A1309">
        <v>313</v>
      </c>
      <c r="B1309">
        <v>1362</v>
      </c>
      <c r="C1309">
        <v>47</v>
      </c>
      <c r="D1309" s="2">
        <f ca="1">DATE(YEAR(TODAY())-2,9,9)</f>
        <v>44813</v>
      </c>
      <c r="E1309">
        <v>7</v>
      </c>
      <c r="F1309" s="2">
        <f t="shared" ca="1" si="24"/>
        <v>44820</v>
      </c>
      <c r="G1309" t="s">
        <v>179</v>
      </c>
      <c r="H1309">
        <v>4</v>
      </c>
    </row>
    <row r="1310" spans="1:8" x14ac:dyDescent="0.25">
      <c r="A1310">
        <v>712</v>
      </c>
      <c r="B1310">
        <v>1343</v>
      </c>
      <c r="C1310">
        <v>61</v>
      </c>
      <c r="D1310" s="2">
        <f ca="1">DATE(YEAR(TODAY())-2,9,9)</f>
        <v>44813</v>
      </c>
      <c r="E1310">
        <v>3</v>
      </c>
      <c r="F1310" s="2">
        <f t="shared" ca="1" si="24"/>
        <v>44816</v>
      </c>
      <c r="G1310" t="s">
        <v>1292</v>
      </c>
      <c r="H1310">
        <v>2</v>
      </c>
    </row>
    <row r="1311" spans="1:8" x14ac:dyDescent="0.25">
      <c r="A1311">
        <v>1336</v>
      </c>
      <c r="B1311">
        <v>1284</v>
      </c>
      <c r="C1311">
        <v>74</v>
      </c>
      <c r="D1311" s="2">
        <f ca="1">DATE(YEAR(TODAY())-2,9,9)</f>
        <v>44813</v>
      </c>
      <c r="E1311">
        <v>9</v>
      </c>
      <c r="F1311" s="2">
        <f t="shared" ca="1" si="24"/>
        <v>44822</v>
      </c>
      <c r="G1311" t="s">
        <v>1293</v>
      </c>
      <c r="H1311">
        <v>4</v>
      </c>
    </row>
    <row r="1312" spans="1:8" x14ac:dyDescent="0.25">
      <c r="A1312">
        <v>85</v>
      </c>
      <c r="B1312">
        <v>1246</v>
      </c>
      <c r="C1312">
        <v>52</v>
      </c>
      <c r="D1312" s="2">
        <f ca="1">DATE(YEAR(TODAY())-2,9,10)</f>
        <v>44814</v>
      </c>
      <c r="E1312">
        <v>6</v>
      </c>
      <c r="F1312" s="2">
        <f t="shared" ca="1" si="24"/>
        <v>44820</v>
      </c>
      <c r="G1312" t="s">
        <v>1294</v>
      </c>
      <c r="H1312">
        <v>4</v>
      </c>
    </row>
    <row r="1313" spans="1:8" x14ac:dyDescent="0.25">
      <c r="A1313">
        <v>492</v>
      </c>
      <c r="B1313">
        <v>1338</v>
      </c>
      <c r="C1313">
        <v>30</v>
      </c>
      <c r="D1313" s="2">
        <f ca="1">DATE(YEAR(TODAY())-2,9,11)</f>
        <v>44815</v>
      </c>
      <c r="E1313">
        <v>4</v>
      </c>
      <c r="F1313" s="2">
        <f t="shared" ca="1" si="24"/>
        <v>44819</v>
      </c>
      <c r="G1313" t="s">
        <v>1295</v>
      </c>
      <c r="H1313">
        <v>1</v>
      </c>
    </row>
    <row r="1314" spans="1:8" x14ac:dyDescent="0.25">
      <c r="A1314">
        <v>632</v>
      </c>
      <c r="B1314">
        <v>1377</v>
      </c>
      <c r="C1314">
        <v>13</v>
      </c>
      <c r="D1314" s="2">
        <f ca="1">DATE(YEAR(TODAY())-2,9,11)</f>
        <v>44815</v>
      </c>
      <c r="E1314">
        <v>6</v>
      </c>
      <c r="F1314" s="2">
        <f t="shared" ca="1" si="24"/>
        <v>44821</v>
      </c>
      <c r="G1314" t="s">
        <v>1296</v>
      </c>
      <c r="H1314">
        <v>4</v>
      </c>
    </row>
    <row r="1315" spans="1:8" x14ac:dyDescent="0.25">
      <c r="A1315">
        <v>977</v>
      </c>
      <c r="B1315">
        <v>1248</v>
      </c>
      <c r="C1315">
        <v>45</v>
      </c>
      <c r="D1315" s="2">
        <f ca="1">DATE(YEAR(TODAY())-2,9,14)</f>
        <v>44818</v>
      </c>
      <c r="E1315">
        <v>9</v>
      </c>
      <c r="F1315" s="2">
        <f t="shared" ca="1" si="24"/>
        <v>44827</v>
      </c>
      <c r="G1315" t="s">
        <v>1297</v>
      </c>
      <c r="H1315">
        <v>5</v>
      </c>
    </row>
    <row r="1316" spans="1:8" x14ac:dyDescent="0.25">
      <c r="A1316">
        <v>1224</v>
      </c>
      <c r="B1316">
        <v>1304</v>
      </c>
      <c r="C1316">
        <v>54</v>
      </c>
      <c r="D1316" s="2">
        <f ca="1">DATE(YEAR(TODAY())-2,9,14)</f>
        <v>44818</v>
      </c>
      <c r="E1316">
        <v>3</v>
      </c>
      <c r="F1316" s="2">
        <f t="shared" ca="1" si="24"/>
        <v>44821</v>
      </c>
      <c r="G1316" t="s">
        <v>1298</v>
      </c>
      <c r="H1316">
        <v>1</v>
      </c>
    </row>
    <row r="1317" spans="1:8" x14ac:dyDescent="0.25">
      <c r="A1317">
        <v>1205</v>
      </c>
      <c r="B1317">
        <v>1270</v>
      </c>
      <c r="C1317">
        <v>28</v>
      </c>
      <c r="D1317" s="2">
        <f ca="1">DATE(YEAR(TODAY())-2,9,14)</f>
        <v>44818</v>
      </c>
      <c r="E1317">
        <v>1</v>
      </c>
      <c r="F1317" s="2">
        <f t="shared" ca="1" si="24"/>
        <v>44819</v>
      </c>
      <c r="G1317" t="s">
        <v>1299</v>
      </c>
      <c r="H1317">
        <v>4</v>
      </c>
    </row>
    <row r="1318" spans="1:8" x14ac:dyDescent="0.25">
      <c r="A1318">
        <v>581</v>
      </c>
      <c r="B1318">
        <v>1347</v>
      </c>
      <c r="C1318">
        <v>68</v>
      </c>
      <c r="D1318" s="2">
        <f ca="1">DATE(YEAR(TODAY())-2,9,14)</f>
        <v>44818</v>
      </c>
      <c r="E1318">
        <v>4</v>
      </c>
      <c r="F1318" s="2">
        <f t="shared" ca="1" si="24"/>
        <v>44822</v>
      </c>
      <c r="G1318" t="s">
        <v>1300</v>
      </c>
      <c r="H1318">
        <v>4</v>
      </c>
    </row>
    <row r="1319" spans="1:8" x14ac:dyDescent="0.25">
      <c r="A1319">
        <v>1027</v>
      </c>
      <c r="B1319">
        <v>1372</v>
      </c>
      <c r="C1319">
        <v>33</v>
      </c>
      <c r="D1319" s="2">
        <f ca="1">DATE(YEAR(TODAY())-2,9,16)</f>
        <v>44820</v>
      </c>
      <c r="E1319">
        <v>4</v>
      </c>
      <c r="F1319" s="2">
        <f t="shared" ca="1" si="24"/>
        <v>44824</v>
      </c>
      <c r="G1319" t="s">
        <v>1301</v>
      </c>
      <c r="H1319">
        <v>1</v>
      </c>
    </row>
    <row r="1320" spans="1:8" x14ac:dyDescent="0.25">
      <c r="A1320">
        <v>980</v>
      </c>
      <c r="B1320">
        <v>1336</v>
      </c>
      <c r="C1320">
        <v>29</v>
      </c>
      <c r="D1320" s="2">
        <f ca="1">DATE(YEAR(TODAY())-2,9,16)</f>
        <v>44820</v>
      </c>
      <c r="E1320">
        <v>6</v>
      </c>
      <c r="F1320" s="2">
        <f t="shared" ca="1" si="24"/>
        <v>44826</v>
      </c>
      <c r="G1320" t="s">
        <v>1302</v>
      </c>
      <c r="H1320">
        <v>4</v>
      </c>
    </row>
    <row r="1321" spans="1:8" x14ac:dyDescent="0.25">
      <c r="A1321">
        <v>595</v>
      </c>
      <c r="B1321">
        <v>1331</v>
      </c>
      <c r="C1321">
        <v>28</v>
      </c>
      <c r="D1321" s="2">
        <f ca="1">DATE(YEAR(TODAY())-2,9,17)</f>
        <v>44821</v>
      </c>
      <c r="E1321">
        <v>7</v>
      </c>
      <c r="F1321" s="2">
        <f t="shared" ca="1" si="24"/>
        <v>44828</v>
      </c>
      <c r="G1321" t="s">
        <v>1303</v>
      </c>
      <c r="H1321">
        <v>1</v>
      </c>
    </row>
    <row r="1322" spans="1:8" x14ac:dyDescent="0.25">
      <c r="A1322">
        <v>558</v>
      </c>
      <c r="B1322">
        <v>1299</v>
      </c>
      <c r="C1322">
        <v>10</v>
      </c>
      <c r="D1322" s="2">
        <f ca="1">DATE(YEAR(TODAY())-2,9,19)</f>
        <v>44823</v>
      </c>
      <c r="E1322">
        <v>3</v>
      </c>
      <c r="F1322" s="2">
        <f t="shared" ca="1" si="24"/>
        <v>44826</v>
      </c>
      <c r="G1322" t="s">
        <v>1304</v>
      </c>
      <c r="H1322">
        <v>5</v>
      </c>
    </row>
    <row r="1323" spans="1:8" x14ac:dyDescent="0.25">
      <c r="A1323">
        <v>951</v>
      </c>
      <c r="B1323">
        <v>1300</v>
      </c>
      <c r="C1323">
        <v>80</v>
      </c>
      <c r="D1323" s="2">
        <f ca="1">DATE(YEAR(TODAY())-2,9,19)</f>
        <v>44823</v>
      </c>
      <c r="E1323">
        <v>2</v>
      </c>
      <c r="F1323" s="2">
        <f t="shared" ca="1" si="24"/>
        <v>44825</v>
      </c>
      <c r="G1323" t="s">
        <v>1305</v>
      </c>
      <c r="H1323">
        <v>4</v>
      </c>
    </row>
    <row r="1324" spans="1:8" x14ac:dyDescent="0.25">
      <c r="A1324">
        <v>563</v>
      </c>
      <c r="B1324">
        <v>1343</v>
      </c>
      <c r="C1324">
        <v>89</v>
      </c>
      <c r="D1324" s="2">
        <f ca="1">DATE(YEAR(TODAY())-2,9,21)</f>
        <v>44825</v>
      </c>
      <c r="E1324">
        <v>7</v>
      </c>
      <c r="F1324" s="2">
        <f t="shared" ca="1" si="24"/>
        <v>44832</v>
      </c>
      <c r="G1324" t="s">
        <v>1306</v>
      </c>
      <c r="H1324">
        <v>4</v>
      </c>
    </row>
    <row r="1325" spans="1:8" x14ac:dyDescent="0.25">
      <c r="A1325">
        <v>725</v>
      </c>
      <c r="B1325">
        <v>1247</v>
      </c>
      <c r="C1325">
        <v>86</v>
      </c>
      <c r="D1325" s="2">
        <f ca="1">DATE(YEAR(TODAY())-2,9,21)</f>
        <v>44825</v>
      </c>
      <c r="E1325">
        <v>10</v>
      </c>
      <c r="F1325" s="2">
        <f t="shared" ca="1" si="24"/>
        <v>44835</v>
      </c>
      <c r="G1325" t="s">
        <v>1307</v>
      </c>
      <c r="H1325">
        <v>5</v>
      </c>
    </row>
    <row r="1326" spans="1:8" x14ac:dyDescent="0.25">
      <c r="A1326">
        <v>856</v>
      </c>
      <c r="B1326">
        <v>1280</v>
      </c>
      <c r="C1326">
        <v>18</v>
      </c>
      <c r="D1326" s="2">
        <f ca="1">DATE(YEAR(TODAY())-2,9,21)</f>
        <v>44825</v>
      </c>
      <c r="E1326">
        <v>8</v>
      </c>
      <c r="F1326" s="2">
        <f t="shared" ca="1" si="24"/>
        <v>44833</v>
      </c>
      <c r="G1326" t="s">
        <v>1308</v>
      </c>
      <c r="H1326">
        <v>1</v>
      </c>
    </row>
    <row r="1327" spans="1:8" x14ac:dyDescent="0.25">
      <c r="A1327">
        <v>1816</v>
      </c>
      <c r="B1327">
        <v>1370</v>
      </c>
      <c r="C1327">
        <v>80</v>
      </c>
      <c r="D1327" s="2">
        <f ca="1">DATE(YEAR(TODAY())-2,9,22)</f>
        <v>44826</v>
      </c>
      <c r="E1327">
        <v>3</v>
      </c>
      <c r="F1327" s="2">
        <f t="shared" ca="1" si="24"/>
        <v>44829</v>
      </c>
      <c r="G1327" t="s">
        <v>1309</v>
      </c>
      <c r="H1327">
        <v>1</v>
      </c>
    </row>
    <row r="1328" spans="1:8" x14ac:dyDescent="0.25">
      <c r="A1328">
        <v>1358</v>
      </c>
      <c r="B1328">
        <v>1259</v>
      </c>
      <c r="C1328">
        <v>73</v>
      </c>
      <c r="D1328" s="2">
        <f ca="1">DATE(YEAR(TODAY())-2,9,22)</f>
        <v>44826</v>
      </c>
      <c r="E1328">
        <v>3</v>
      </c>
      <c r="F1328" s="2">
        <f t="shared" ca="1" si="24"/>
        <v>44829</v>
      </c>
      <c r="G1328" t="s">
        <v>1310</v>
      </c>
      <c r="H1328">
        <v>1</v>
      </c>
    </row>
    <row r="1329" spans="1:8" x14ac:dyDescent="0.25">
      <c r="A1329">
        <v>296</v>
      </c>
      <c r="B1329">
        <v>1340</v>
      </c>
      <c r="C1329">
        <v>29</v>
      </c>
      <c r="D1329" s="2">
        <f ca="1">DATE(YEAR(TODAY())-2,9,23)</f>
        <v>44827</v>
      </c>
      <c r="E1329">
        <v>8</v>
      </c>
      <c r="F1329" s="2">
        <f t="shared" ca="1" si="24"/>
        <v>44835</v>
      </c>
      <c r="G1329" t="s">
        <v>1311</v>
      </c>
      <c r="H1329">
        <v>5</v>
      </c>
    </row>
    <row r="1330" spans="1:8" x14ac:dyDescent="0.25">
      <c r="A1330">
        <v>1979</v>
      </c>
      <c r="B1330">
        <v>1287</v>
      </c>
      <c r="C1330">
        <v>17</v>
      </c>
      <c r="D1330" s="2">
        <f ca="1">DATE(YEAR(TODAY())-2,9,24)</f>
        <v>44828</v>
      </c>
      <c r="E1330">
        <v>2</v>
      </c>
      <c r="F1330" s="2">
        <f t="shared" ca="1" si="24"/>
        <v>44830</v>
      </c>
      <c r="G1330" t="s">
        <v>1312</v>
      </c>
      <c r="H1330">
        <v>5</v>
      </c>
    </row>
    <row r="1331" spans="1:8" x14ac:dyDescent="0.25">
      <c r="A1331">
        <v>1792</v>
      </c>
      <c r="B1331">
        <v>1292</v>
      </c>
      <c r="C1331">
        <v>2</v>
      </c>
      <c r="D1331" s="2">
        <f ca="1">DATE(YEAR(TODAY())-2,9,26)</f>
        <v>44830</v>
      </c>
      <c r="E1331">
        <v>8</v>
      </c>
      <c r="F1331" s="2">
        <f t="shared" ca="1" si="24"/>
        <v>44838</v>
      </c>
      <c r="G1331" t="s">
        <v>1313</v>
      </c>
      <c r="H1331">
        <v>2</v>
      </c>
    </row>
    <row r="1332" spans="1:8" x14ac:dyDescent="0.25">
      <c r="A1332">
        <v>574</v>
      </c>
      <c r="B1332">
        <v>1282</v>
      </c>
      <c r="C1332">
        <v>12</v>
      </c>
      <c r="D1332" s="2">
        <f ca="1">DATE(YEAR(TODAY())-2,9,26)</f>
        <v>44830</v>
      </c>
      <c r="E1332">
        <v>10</v>
      </c>
      <c r="F1332" s="2">
        <f t="shared" ca="1" si="24"/>
        <v>44840</v>
      </c>
      <c r="G1332" t="s">
        <v>1314</v>
      </c>
      <c r="H1332">
        <v>1</v>
      </c>
    </row>
    <row r="1333" spans="1:8" x14ac:dyDescent="0.25">
      <c r="A1333">
        <v>1181</v>
      </c>
      <c r="B1333">
        <v>1261</v>
      </c>
      <c r="C1333">
        <v>48</v>
      </c>
      <c r="D1333" s="2">
        <f ca="1">DATE(YEAR(TODAY())-2,9,26)</f>
        <v>44830</v>
      </c>
      <c r="E1333">
        <v>10</v>
      </c>
      <c r="F1333" s="2">
        <f t="shared" ca="1" si="24"/>
        <v>44840</v>
      </c>
      <c r="G1333" t="s">
        <v>1315</v>
      </c>
      <c r="H1333">
        <v>2</v>
      </c>
    </row>
    <row r="1334" spans="1:8" x14ac:dyDescent="0.25">
      <c r="A1334">
        <v>1940</v>
      </c>
      <c r="B1334">
        <v>1370</v>
      </c>
      <c r="C1334">
        <v>73</v>
      </c>
      <c r="D1334" s="2">
        <f ca="1">DATE(YEAR(TODAY())-2,9,27)</f>
        <v>44831</v>
      </c>
      <c r="E1334">
        <v>3</v>
      </c>
      <c r="F1334" s="2">
        <f t="shared" ca="1" si="24"/>
        <v>44834</v>
      </c>
      <c r="G1334" t="s">
        <v>1316</v>
      </c>
      <c r="H1334">
        <v>4</v>
      </c>
    </row>
    <row r="1335" spans="1:8" x14ac:dyDescent="0.25">
      <c r="A1335">
        <v>378</v>
      </c>
      <c r="B1335">
        <v>1379</v>
      </c>
      <c r="C1335">
        <v>55</v>
      </c>
      <c r="D1335" s="2">
        <f ca="1">DATE(YEAR(TODAY())-2,9,28)</f>
        <v>44832</v>
      </c>
      <c r="E1335">
        <v>1</v>
      </c>
      <c r="F1335" s="2">
        <f t="shared" ca="1" si="24"/>
        <v>44833</v>
      </c>
      <c r="G1335" t="s">
        <v>1317</v>
      </c>
      <c r="H1335">
        <v>1</v>
      </c>
    </row>
    <row r="1336" spans="1:8" x14ac:dyDescent="0.25">
      <c r="A1336">
        <v>1373</v>
      </c>
      <c r="B1336">
        <v>1312</v>
      </c>
      <c r="C1336">
        <v>73</v>
      </c>
      <c r="D1336" s="2">
        <f ca="1">DATE(YEAR(TODAY())-2,9,29)</f>
        <v>44833</v>
      </c>
      <c r="E1336">
        <v>8</v>
      </c>
      <c r="F1336" s="2">
        <f t="shared" ca="1" si="24"/>
        <v>44841</v>
      </c>
      <c r="G1336" t="s">
        <v>1318</v>
      </c>
      <c r="H1336">
        <v>5</v>
      </c>
    </row>
    <row r="1337" spans="1:8" x14ac:dyDescent="0.25">
      <c r="A1337">
        <v>248</v>
      </c>
      <c r="B1337">
        <v>1344</v>
      </c>
      <c r="C1337">
        <v>58</v>
      </c>
      <c r="D1337" s="2">
        <f ca="1">DATE(YEAR(TODAY())-2,9,29)</f>
        <v>44833</v>
      </c>
      <c r="E1337">
        <v>2</v>
      </c>
      <c r="F1337" s="2">
        <f t="shared" ca="1" si="24"/>
        <v>44835</v>
      </c>
      <c r="G1337" t="s">
        <v>1319</v>
      </c>
      <c r="H1337">
        <v>5</v>
      </c>
    </row>
    <row r="1338" spans="1:8" x14ac:dyDescent="0.25">
      <c r="A1338">
        <v>735</v>
      </c>
      <c r="B1338">
        <v>1258</v>
      </c>
      <c r="C1338">
        <v>76</v>
      </c>
      <c r="D1338" s="2">
        <f ca="1">DATE(YEAR(TODAY())-2,9,30)</f>
        <v>44834</v>
      </c>
      <c r="E1338">
        <v>8</v>
      </c>
      <c r="F1338" s="2">
        <f t="shared" ca="1" si="24"/>
        <v>44842</v>
      </c>
      <c r="G1338" t="s">
        <v>1320</v>
      </c>
      <c r="H1338">
        <v>4</v>
      </c>
    </row>
    <row r="1339" spans="1:8" x14ac:dyDescent="0.25">
      <c r="A1339">
        <v>1530</v>
      </c>
      <c r="B1339">
        <v>1266</v>
      </c>
      <c r="C1339">
        <v>35</v>
      </c>
      <c r="D1339" s="2">
        <f ca="1">DATE(YEAR(TODAY())-2,10,1)</f>
        <v>44835</v>
      </c>
      <c r="E1339">
        <v>3</v>
      </c>
      <c r="F1339" s="2">
        <f t="shared" ca="1" si="24"/>
        <v>44838</v>
      </c>
      <c r="G1339" t="s">
        <v>1321</v>
      </c>
      <c r="H1339">
        <v>4</v>
      </c>
    </row>
    <row r="1340" spans="1:8" x14ac:dyDescent="0.25">
      <c r="A1340">
        <v>1274</v>
      </c>
      <c r="B1340">
        <v>1299</v>
      </c>
      <c r="C1340">
        <v>24</v>
      </c>
      <c r="D1340" s="2">
        <f ca="1">DATE(YEAR(TODAY())-2,10,1)</f>
        <v>44835</v>
      </c>
      <c r="E1340">
        <v>4</v>
      </c>
      <c r="F1340" s="2">
        <f t="shared" ca="1" si="24"/>
        <v>44839</v>
      </c>
      <c r="G1340" t="s">
        <v>1322</v>
      </c>
      <c r="H1340">
        <v>5</v>
      </c>
    </row>
    <row r="1341" spans="1:8" x14ac:dyDescent="0.25">
      <c r="A1341">
        <v>899</v>
      </c>
      <c r="B1341">
        <v>1262</v>
      </c>
      <c r="C1341">
        <v>35</v>
      </c>
      <c r="D1341" s="2">
        <f ca="1">DATE(YEAR(TODAY())-2,10,2)</f>
        <v>44836</v>
      </c>
      <c r="E1341">
        <v>9</v>
      </c>
      <c r="F1341" s="2">
        <f t="shared" ca="1" si="24"/>
        <v>44845</v>
      </c>
      <c r="G1341" t="s">
        <v>1323</v>
      </c>
      <c r="H1341">
        <v>1</v>
      </c>
    </row>
    <row r="1342" spans="1:8" x14ac:dyDescent="0.25">
      <c r="A1342">
        <v>1627</v>
      </c>
      <c r="B1342">
        <v>1263</v>
      </c>
      <c r="C1342">
        <v>46</v>
      </c>
      <c r="D1342" s="2">
        <f ca="1">DATE(YEAR(TODAY())-2,10,2)</f>
        <v>44836</v>
      </c>
      <c r="E1342">
        <v>6</v>
      </c>
      <c r="F1342" s="2">
        <f t="shared" ca="1" si="24"/>
        <v>44842</v>
      </c>
      <c r="G1342" t="s">
        <v>1324</v>
      </c>
      <c r="H1342">
        <v>1</v>
      </c>
    </row>
    <row r="1343" spans="1:8" x14ac:dyDescent="0.25">
      <c r="A1343">
        <v>570</v>
      </c>
      <c r="B1343">
        <v>1276</v>
      </c>
      <c r="C1343">
        <v>75</v>
      </c>
      <c r="D1343" s="2">
        <f ca="1">DATE(YEAR(TODAY())-2,10,3)</f>
        <v>44837</v>
      </c>
      <c r="E1343">
        <v>1</v>
      </c>
      <c r="F1343" s="2">
        <f t="shared" ca="1" si="24"/>
        <v>44838</v>
      </c>
      <c r="G1343" t="s">
        <v>1325</v>
      </c>
      <c r="H1343">
        <v>4</v>
      </c>
    </row>
    <row r="1344" spans="1:8" x14ac:dyDescent="0.25">
      <c r="A1344">
        <v>209</v>
      </c>
      <c r="B1344">
        <v>1293</v>
      </c>
      <c r="C1344">
        <v>76</v>
      </c>
      <c r="D1344" s="2">
        <f ca="1">DATE(YEAR(TODAY())-2,10,4)</f>
        <v>44838</v>
      </c>
      <c r="E1344">
        <v>8</v>
      </c>
      <c r="F1344" s="2">
        <f t="shared" ca="1" si="24"/>
        <v>44846</v>
      </c>
      <c r="G1344" t="s">
        <v>310</v>
      </c>
      <c r="H1344">
        <v>1</v>
      </c>
    </row>
    <row r="1345" spans="1:8" x14ac:dyDescent="0.25">
      <c r="A1345">
        <v>1969</v>
      </c>
      <c r="B1345">
        <v>1337</v>
      </c>
      <c r="C1345">
        <v>75</v>
      </c>
      <c r="D1345" s="2">
        <f ca="1">DATE(YEAR(TODAY())-2,10,5)</f>
        <v>44839</v>
      </c>
      <c r="E1345">
        <v>4</v>
      </c>
      <c r="F1345" s="2">
        <f t="shared" ca="1" si="24"/>
        <v>44843</v>
      </c>
      <c r="G1345" t="s">
        <v>1326</v>
      </c>
      <c r="H1345">
        <v>1</v>
      </c>
    </row>
    <row r="1346" spans="1:8" x14ac:dyDescent="0.25">
      <c r="A1346">
        <v>484</v>
      </c>
      <c r="B1346">
        <v>1299</v>
      </c>
      <c r="C1346">
        <v>78</v>
      </c>
      <c r="D1346" s="2">
        <f ca="1">DATE(YEAR(TODAY())-2,10,5)</f>
        <v>44839</v>
      </c>
      <c r="E1346">
        <v>3</v>
      </c>
      <c r="F1346" s="2">
        <f t="shared" ca="1" si="24"/>
        <v>44842</v>
      </c>
      <c r="G1346" t="s">
        <v>1327</v>
      </c>
      <c r="H1346">
        <v>4</v>
      </c>
    </row>
    <row r="1347" spans="1:8" x14ac:dyDescent="0.25">
      <c r="A1347">
        <v>1286</v>
      </c>
      <c r="B1347">
        <v>1253</v>
      </c>
      <c r="C1347">
        <v>69</v>
      </c>
      <c r="D1347" s="2">
        <f ca="1">DATE(YEAR(TODAY())-2,10,6)</f>
        <v>44840</v>
      </c>
      <c r="E1347">
        <v>8</v>
      </c>
      <c r="F1347" s="2">
        <f t="shared" ca="1" si="24"/>
        <v>44848</v>
      </c>
      <c r="G1347" t="s">
        <v>1328</v>
      </c>
      <c r="H1347">
        <v>1</v>
      </c>
    </row>
    <row r="1348" spans="1:8" x14ac:dyDescent="0.25">
      <c r="A1348">
        <v>211</v>
      </c>
      <c r="B1348">
        <v>1334</v>
      </c>
      <c r="C1348">
        <v>46</v>
      </c>
      <c r="D1348" s="2">
        <f ca="1">DATE(YEAR(TODAY())-2,10,6)</f>
        <v>44840</v>
      </c>
      <c r="E1348">
        <v>4</v>
      </c>
      <c r="F1348" s="2">
        <f t="shared" ref="F1348:F1411" ca="1" si="25">D1348+E1348</f>
        <v>44844</v>
      </c>
      <c r="G1348" t="s">
        <v>1329</v>
      </c>
      <c r="H1348">
        <v>4</v>
      </c>
    </row>
    <row r="1349" spans="1:8" x14ac:dyDescent="0.25">
      <c r="A1349">
        <v>873</v>
      </c>
      <c r="B1349">
        <v>1280</v>
      </c>
      <c r="C1349">
        <v>32</v>
      </c>
      <c r="D1349" s="2">
        <f ca="1">DATE(YEAR(TODAY())-2,10,7)</f>
        <v>44841</v>
      </c>
      <c r="E1349">
        <v>6</v>
      </c>
      <c r="F1349" s="2">
        <f t="shared" ca="1" si="25"/>
        <v>44847</v>
      </c>
      <c r="G1349" t="s">
        <v>635</v>
      </c>
      <c r="H1349">
        <v>1</v>
      </c>
    </row>
    <row r="1350" spans="1:8" x14ac:dyDescent="0.25">
      <c r="A1350">
        <v>1322</v>
      </c>
      <c r="B1350">
        <v>1303</v>
      </c>
      <c r="C1350">
        <v>61</v>
      </c>
      <c r="D1350" s="2">
        <f ca="1">DATE(YEAR(TODAY())-2,10,8)</f>
        <v>44842</v>
      </c>
      <c r="E1350">
        <v>1</v>
      </c>
      <c r="F1350" s="2">
        <f t="shared" ca="1" si="25"/>
        <v>44843</v>
      </c>
      <c r="G1350" t="s">
        <v>1330</v>
      </c>
      <c r="H1350">
        <v>5</v>
      </c>
    </row>
    <row r="1351" spans="1:8" x14ac:dyDescent="0.25">
      <c r="A1351">
        <v>782</v>
      </c>
      <c r="B1351">
        <v>1337</v>
      </c>
      <c r="C1351">
        <v>99</v>
      </c>
      <c r="D1351" s="2">
        <f ca="1">DATE(YEAR(TODAY())-2,10,8)</f>
        <v>44842</v>
      </c>
      <c r="E1351">
        <v>5</v>
      </c>
      <c r="F1351" s="2">
        <f t="shared" ca="1" si="25"/>
        <v>44847</v>
      </c>
      <c r="G1351" t="s">
        <v>1331</v>
      </c>
      <c r="H1351">
        <v>5</v>
      </c>
    </row>
    <row r="1352" spans="1:8" x14ac:dyDescent="0.25">
      <c r="A1352">
        <v>295</v>
      </c>
      <c r="B1352">
        <v>1381</v>
      </c>
      <c r="C1352">
        <v>22</v>
      </c>
      <c r="D1352" s="2">
        <f ca="1">DATE(YEAR(TODAY())-2,10,9)</f>
        <v>44843</v>
      </c>
      <c r="E1352">
        <v>9</v>
      </c>
      <c r="F1352" s="2">
        <f t="shared" ca="1" si="25"/>
        <v>44852</v>
      </c>
      <c r="G1352" t="s">
        <v>1332</v>
      </c>
      <c r="H1352">
        <v>4</v>
      </c>
    </row>
    <row r="1353" spans="1:8" x14ac:dyDescent="0.25">
      <c r="A1353">
        <v>1469</v>
      </c>
      <c r="B1353">
        <v>1260</v>
      </c>
      <c r="C1353">
        <v>85</v>
      </c>
      <c r="D1353" s="2">
        <f ca="1">DATE(YEAR(TODAY())-2,10,10)</f>
        <v>44844</v>
      </c>
      <c r="E1353">
        <v>10</v>
      </c>
      <c r="F1353" s="2">
        <f t="shared" ca="1" si="25"/>
        <v>44854</v>
      </c>
      <c r="G1353" t="s">
        <v>1333</v>
      </c>
      <c r="H1353">
        <v>2</v>
      </c>
    </row>
    <row r="1354" spans="1:8" x14ac:dyDescent="0.25">
      <c r="A1354">
        <v>659</v>
      </c>
      <c r="B1354">
        <v>1258</v>
      </c>
      <c r="C1354">
        <v>51</v>
      </c>
      <c r="D1354" s="2">
        <f ca="1">DATE(YEAR(TODAY())-2,10,10)</f>
        <v>44844</v>
      </c>
      <c r="E1354">
        <v>2</v>
      </c>
      <c r="F1354" s="2">
        <f t="shared" ca="1" si="25"/>
        <v>44846</v>
      </c>
      <c r="G1354" t="s">
        <v>1334</v>
      </c>
      <c r="H1354">
        <v>2</v>
      </c>
    </row>
    <row r="1355" spans="1:8" x14ac:dyDescent="0.25">
      <c r="A1355">
        <v>750</v>
      </c>
      <c r="B1355">
        <v>1329</v>
      </c>
      <c r="C1355">
        <v>19</v>
      </c>
      <c r="D1355" s="2">
        <f ca="1">DATE(YEAR(TODAY())-2,10,10)</f>
        <v>44844</v>
      </c>
      <c r="E1355">
        <v>4</v>
      </c>
      <c r="F1355" s="2">
        <f t="shared" ca="1" si="25"/>
        <v>44848</v>
      </c>
      <c r="G1355" t="s">
        <v>1335</v>
      </c>
      <c r="H1355">
        <v>1</v>
      </c>
    </row>
    <row r="1356" spans="1:8" x14ac:dyDescent="0.25">
      <c r="A1356">
        <v>1781</v>
      </c>
      <c r="B1356">
        <v>1262</v>
      </c>
      <c r="C1356">
        <v>95</v>
      </c>
      <c r="D1356" s="2">
        <f ca="1">DATE(YEAR(TODAY())-2,10,11)</f>
        <v>44845</v>
      </c>
      <c r="E1356">
        <v>10</v>
      </c>
      <c r="F1356" s="2">
        <f t="shared" ca="1" si="25"/>
        <v>44855</v>
      </c>
      <c r="G1356" t="s">
        <v>1336</v>
      </c>
      <c r="H1356">
        <v>1</v>
      </c>
    </row>
    <row r="1357" spans="1:8" x14ac:dyDescent="0.25">
      <c r="A1357">
        <v>1538</v>
      </c>
      <c r="B1357">
        <v>1274</v>
      </c>
      <c r="C1357">
        <v>63</v>
      </c>
      <c r="D1357" s="2">
        <f ca="1">DATE(YEAR(TODAY())-2,10,11)</f>
        <v>44845</v>
      </c>
      <c r="E1357">
        <v>3</v>
      </c>
      <c r="F1357" s="2">
        <f t="shared" ca="1" si="25"/>
        <v>44848</v>
      </c>
      <c r="G1357" t="s">
        <v>1337</v>
      </c>
      <c r="H1357">
        <v>2</v>
      </c>
    </row>
    <row r="1358" spans="1:8" x14ac:dyDescent="0.25">
      <c r="A1358">
        <v>234</v>
      </c>
      <c r="B1358">
        <v>1369</v>
      </c>
      <c r="C1358">
        <v>40</v>
      </c>
      <c r="D1358" s="2">
        <f ca="1">DATE(YEAR(TODAY())-2,10,11)</f>
        <v>44845</v>
      </c>
      <c r="E1358">
        <v>6</v>
      </c>
      <c r="F1358" s="2">
        <f t="shared" ca="1" si="25"/>
        <v>44851</v>
      </c>
      <c r="G1358" t="s">
        <v>1338</v>
      </c>
      <c r="H1358">
        <v>5</v>
      </c>
    </row>
    <row r="1359" spans="1:8" x14ac:dyDescent="0.25">
      <c r="A1359">
        <v>1074</v>
      </c>
      <c r="B1359">
        <v>1307</v>
      </c>
      <c r="C1359">
        <v>91</v>
      </c>
      <c r="D1359" s="2">
        <f ca="1">DATE(YEAR(TODAY())-2,10,11)</f>
        <v>44845</v>
      </c>
      <c r="E1359">
        <v>7</v>
      </c>
      <c r="F1359" s="2">
        <f t="shared" ca="1" si="25"/>
        <v>44852</v>
      </c>
      <c r="G1359" t="s">
        <v>1339</v>
      </c>
      <c r="H1359">
        <v>1</v>
      </c>
    </row>
    <row r="1360" spans="1:8" x14ac:dyDescent="0.25">
      <c r="A1360">
        <v>1907</v>
      </c>
      <c r="B1360">
        <v>1308</v>
      </c>
      <c r="C1360">
        <v>70</v>
      </c>
      <c r="D1360" s="2">
        <f ca="1">DATE(YEAR(TODAY())-2,10,13)</f>
        <v>44847</v>
      </c>
      <c r="E1360">
        <v>10</v>
      </c>
      <c r="F1360" s="2">
        <f t="shared" ca="1" si="25"/>
        <v>44857</v>
      </c>
      <c r="G1360" t="s">
        <v>1340</v>
      </c>
      <c r="H1360">
        <v>1</v>
      </c>
    </row>
    <row r="1361" spans="1:8" x14ac:dyDescent="0.25">
      <c r="A1361">
        <v>948</v>
      </c>
      <c r="B1361">
        <v>1262</v>
      </c>
      <c r="C1361">
        <v>24</v>
      </c>
      <c r="D1361" s="2">
        <f ca="1">DATE(YEAR(TODAY())-2,10,14)</f>
        <v>44848</v>
      </c>
      <c r="E1361">
        <v>5</v>
      </c>
      <c r="F1361" s="2">
        <f t="shared" ca="1" si="25"/>
        <v>44853</v>
      </c>
      <c r="G1361" t="s">
        <v>1341</v>
      </c>
      <c r="H1361">
        <v>2</v>
      </c>
    </row>
    <row r="1362" spans="1:8" x14ac:dyDescent="0.25">
      <c r="A1362">
        <v>945</v>
      </c>
      <c r="B1362">
        <v>1309</v>
      </c>
      <c r="C1362">
        <v>84</v>
      </c>
      <c r="D1362" s="2">
        <f ca="1">DATE(YEAR(TODAY())-2,10,14)</f>
        <v>44848</v>
      </c>
      <c r="E1362">
        <v>2</v>
      </c>
      <c r="F1362" s="2">
        <f t="shared" ca="1" si="25"/>
        <v>44850</v>
      </c>
      <c r="G1362" t="s">
        <v>1342</v>
      </c>
      <c r="H1362">
        <v>1</v>
      </c>
    </row>
    <row r="1363" spans="1:8" x14ac:dyDescent="0.25">
      <c r="A1363">
        <v>608</v>
      </c>
      <c r="B1363">
        <v>1387</v>
      </c>
      <c r="C1363">
        <v>42</v>
      </c>
      <c r="D1363" s="2">
        <f ca="1">DATE(YEAR(TODAY())-2,10,15)</f>
        <v>44849</v>
      </c>
      <c r="E1363">
        <v>1</v>
      </c>
      <c r="F1363" s="2">
        <f t="shared" ca="1" si="25"/>
        <v>44850</v>
      </c>
      <c r="G1363" t="s">
        <v>1343</v>
      </c>
      <c r="H1363">
        <v>4</v>
      </c>
    </row>
    <row r="1364" spans="1:8" x14ac:dyDescent="0.25">
      <c r="A1364">
        <v>832</v>
      </c>
      <c r="B1364">
        <v>1331</v>
      </c>
      <c r="C1364">
        <v>21</v>
      </c>
      <c r="D1364" s="2">
        <f ca="1">DATE(YEAR(TODAY())-2,10,15)</f>
        <v>44849</v>
      </c>
      <c r="E1364">
        <v>8</v>
      </c>
      <c r="F1364" s="2">
        <f t="shared" ca="1" si="25"/>
        <v>44857</v>
      </c>
      <c r="G1364" t="s">
        <v>1344</v>
      </c>
      <c r="H1364">
        <v>1</v>
      </c>
    </row>
    <row r="1365" spans="1:8" x14ac:dyDescent="0.25">
      <c r="A1365">
        <v>262</v>
      </c>
      <c r="B1365">
        <v>1323</v>
      </c>
      <c r="C1365">
        <v>91</v>
      </c>
      <c r="D1365" s="2">
        <f ca="1">DATE(YEAR(TODAY())-2,10,15)</f>
        <v>44849</v>
      </c>
      <c r="E1365">
        <v>6</v>
      </c>
      <c r="F1365" s="2">
        <f t="shared" ca="1" si="25"/>
        <v>44855</v>
      </c>
      <c r="G1365" t="s">
        <v>1345</v>
      </c>
      <c r="H1365">
        <v>4</v>
      </c>
    </row>
    <row r="1366" spans="1:8" x14ac:dyDescent="0.25">
      <c r="A1366">
        <v>37</v>
      </c>
      <c r="B1366">
        <v>1355</v>
      </c>
      <c r="C1366">
        <v>75</v>
      </c>
      <c r="D1366" s="2">
        <f ca="1">DATE(YEAR(TODAY())-2,10,16)</f>
        <v>44850</v>
      </c>
      <c r="E1366">
        <v>10</v>
      </c>
      <c r="F1366" s="2">
        <f t="shared" ca="1" si="25"/>
        <v>44860</v>
      </c>
      <c r="G1366" t="s">
        <v>1346</v>
      </c>
      <c r="H1366">
        <v>5</v>
      </c>
    </row>
    <row r="1367" spans="1:8" x14ac:dyDescent="0.25">
      <c r="A1367">
        <v>1584</v>
      </c>
      <c r="B1367">
        <v>1280</v>
      </c>
      <c r="C1367">
        <v>1</v>
      </c>
      <c r="D1367" s="2">
        <f ca="1">DATE(YEAR(TODAY())-2,10,16)</f>
        <v>44850</v>
      </c>
      <c r="E1367">
        <v>8</v>
      </c>
      <c r="F1367" s="2">
        <f t="shared" ca="1" si="25"/>
        <v>44858</v>
      </c>
      <c r="G1367" t="s">
        <v>1347</v>
      </c>
      <c r="H1367">
        <v>4</v>
      </c>
    </row>
    <row r="1368" spans="1:8" x14ac:dyDescent="0.25">
      <c r="A1368">
        <v>1634</v>
      </c>
      <c r="B1368">
        <v>1381</v>
      </c>
      <c r="C1368">
        <v>80</v>
      </c>
      <c r="D1368" s="2">
        <f ca="1">DATE(YEAR(TODAY())-2,10,17)</f>
        <v>44851</v>
      </c>
      <c r="E1368">
        <v>3</v>
      </c>
      <c r="F1368" s="2">
        <f t="shared" ca="1" si="25"/>
        <v>44854</v>
      </c>
      <c r="G1368" t="s">
        <v>1348</v>
      </c>
      <c r="H1368">
        <v>1</v>
      </c>
    </row>
    <row r="1369" spans="1:8" x14ac:dyDescent="0.25">
      <c r="A1369">
        <v>49</v>
      </c>
      <c r="B1369">
        <v>1285</v>
      </c>
      <c r="C1369">
        <v>35</v>
      </c>
      <c r="D1369" s="2">
        <f ca="1">DATE(YEAR(TODAY())-2,10,17)</f>
        <v>44851</v>
      </c>
      <c r="E1369">
        <v>4</v>
      </c>
      <c r="F1369" s="2">
        <f t="shared" ca="1" si="25"/>
        <v>44855</v>
      </c>
      <c r="G1369" t="s">
        <v>1349</v>
      </c>
      <c r="H1369">
        <v>4</v>
      </c>
    </row>
    <row r="1370" spans="1:8" x14ac:dyDescent="0.25">
      <c r="A1370">
        <v>1465</v>
      </c>
      <c r="B1370">
        <v>1377</v>
      </c>
      <c r="C1370">
        <v>74</v>
      </c>
      <c r="D1370" s="2">
        <f ca="1">DATE(YEAR(TODAY())-2,10,18)</f>
        <v>44852</v>
      </c>
      <c r="E1370">
        <v>4</v>
      </c>
      <c r="F1370" s="2">
        <f t="shared" ca="1" si="25"/>
        <v>44856</v>
      </c>
      <c r="G1370" t="s">
        <v>1350</v>
      </c>
      <c r="H1370">
        <v>1</v>
      </c>
    </row>
    <row r="1371" spans="1:8" x14ac:dyDescent="0.25">
      <c r="A1371">
        <v>78</v>
      </c>
      <c r="B1371">
        <v>1277</v>
      </c>
      <c r="C1371">
        <v>54</v>
      </c>
      <c r="D1371" s="2">
        <f ca="1">DATE(YEAR(TODAY())-2,10,18)</f>
        <v>44852</v>
      </c>
      <c r="E1371">
        <v>9</v>
      </c>
      <c r="F1371" s="2">
        <f t="shared" ca="1" si="25"/>
        <v>44861</v>
      </c>
      <c r="G1371" t="s">
        <v>1351</v>
      </c>
      <c r="H1371">
        <v>1</v>
      </c>
    </row>
    <row r="1372" spans="1:8" x14ac:dyDescent="0.25">
      <c r="A1372">
        <v>1935</v>
      </c>
      <c r="B1372">
        <v>1273</v>
      </c>
      <c r="C1372">
        <v>8</v>
      </c>
      <c r="D1372" s="2">
        <f ca="1">DATE(YEAR(TODAY())-2,10,20)</f>
        <v>44854</v>
      </c>
      <c r="E1372">
        <v>2</v>
      </c>
      <c r="F1372" s="2">
        <f t="shared" ca="1" si="25"/>
        <v>44856</v>
      </c>
      <c r="G1372" t="s">
        <v>1352</v>
      </c>
      <c r="H1372">
        <v>4</v>
      </c>
    </row>
    <row r="1373" spans="1:8" x14ac:dyDescent="0.25">
      <c r="A1373">
        <v>167</v>
      </c>
      <c r="B1373">
        <v>1249</v>
      </c>
      <c r="C1373">
        <v>33</v>
      </c>
      <c r="D1373" s="2">
        <f ca="1">DATE(YEAR(TODAY())-2,10,20)</f>
        <v>44854</v>
      </c>
      <c r="E1373">
        <v>4</v>
      </c>
      <c r="F1373" s="2">
        <f t="shared" ca="1" si="25"/>
        <v>44858</v>
      </c>
      <c r="G1373" t="s">
        <v>63</v>
      </c>
      <c r="H1373">
        <v>2</v>
      </c>
    </row>
    <row r="1374" spans="1:8" x14ac:dyDescent="0.25">
      <c r="A1374">
        <v>554</v>
      </c>
      <c r="B1374">
        <v>1358</v>
      </c>
      <c r="C1374">
        <v>42</v>
      </c>
      <c r="D1374" s="2">
        <f ca="1">DATE(YEAR(TODAY())-2,10,21)</f>
        <v>44855</v>
      </c>
      <c r="E1374">
        <v>10</v>
      </c>
      <c r="F1374" s="2">
        <f t="shared" ca="1" si="25"/>
        <v>44865</v>
      </c>
      <c r="G1374" t="s">
        <v>1353</v>
      </c>
      <c r="H1374">
        <v>5</v>
      </c>
    </row>
    <row r="1375" spans="1:8" x14ac:dyDescent="0.25">
      <c r="A1375">
        <v>1287</v>
      </c>
      <c r="B1375">
        <v>1331</v>
      </c>
      <c r="C1375">
        <v>9</v>
      </c>
      <c r="D1375" s="2">
        <f ca="1">DATE(YEAR(TODAY())-2,10,22)</f>
        <v>44856</v>
      </c>
      <c r="E1375">
        <v>6</v>
      </c>
      <c r="F1375" s="2">
        <f t="shared" ca="1" si="25"/>
        <v>44862</v>
      </c>
      <c r="G1375" t="s">
        <v>1354</v>
      </c>
      <c r="H1375">
        <v>4</v>
      </c>
    </row>
    <row r="1376" spans="1:8" x14ac:dyDescent="0.25">
      <c r="A1376">
        <v>1235</v>
      </c>
      <c r="B1376">
        <v>1324</v>
      </c>
      <c r="C1376">
        <v>18</v>
      </c>
      <c r="D1376" s="2">
        <f ca="1">DATE(YEAR(TODAY())-2,10,22)</f>
        <v>44856</v>
      </c>
      <c r="E1376">
        <v>3</v>
      </c>
      <c r="F1376" s="2">
        <f t="shared" ca="1" si="25"/>
        <v>44859</v>
      </c>
      <c r="G1376" t="s">
        <v>1355</v>
      </c>
      <c r="H1376">
        <v>5</v>
      </c>
    </row>
    <row r="1377" spans="1:8" x14ac:dyDescent="0.25">
      <c r="A1377">
        <v>1374</v>
      </c>
      <c r="B1377">
        <v>1248</v>
      </c>
      <c r="C1377">
        <v>22</v>
      </c>
      <c r="D1377" s="2">
        <f ca="1">DATE(YEAR(TODAY())-2,10,23)</f>
        <v>44857</v>
      </c>
      <c r="E1377">
        <v>10</v>
      </c>
      <c r="F1377" s="2">
        <f t="shared" ca="1" si="25"/>
        <v>44867</v>
      </c>
      <c r="G1377" t="s">
        <v>1356</v>
      </c>
      <c r="H1377">
        <v>4</v>
      </c>
    </row>
    <row r="1378" spans="1:8" x14ac:dyDescent="0.25">
      <c r="A1378">
        <v>256</v>
      </c>
      <c r="B1378">
        <v>1272</v>
      </c>
      <c r="C1378">
        <v>2</v>
      </c>
      <c r="D1378" s="2">
        <f ca="1">DATE(YEAR(TODAY())-2,10,24)</f>
        <v>44858</v>
      </c>
      <c r="E1378">
        <v>2</v>
      </c>
      <c r="F1378" s="2">
        <f t="shared" ca="1" si="25"/>
        <v>44860</v>
      </c>
      <c r="G1378" t="s">
        <v>1357</v>
      </c>
      <c r="H1378">
        <v>1</v>
      </c>
    </row>
    <row r="1379" spans="1:8" x14ac:dyDescent="0.25">
      <c r="A1379">
        <v>1829</v>
      </c>
      <c r="B1379">
        <v>1264</v>
      </c>
      <c r="C1379">
        <v>25</v>
      </c>
      <c r="D1379" s="2">
        <f ca="1">DATE(YEAR(TODAY())-2,10,25)</f>
        <v>44859</v>
      </c>
      <c r="E1379">
        <v>8</v>
      </c>
      <c r="F1379" s="2">
        <f t="shared" ca="1" si="25"/>
        <v>44867</v>
      </c>
      <c r="G1379" t="s">
        <v>1358</v>
      </c>
      <c r="H1379">
        <v>2</v>
      </c>
    </row>
    <row r="1380" spans="1:8" x14ac:dyDescent="0.25">
      <c r="A1380">
        <v>900</v>
      </c>
      <c r="B1380">
        <v>1303</v>
      </c>
      <c r="C1380">
        <v>69</v>
      </c>
      <c r="D1380" s="2">
        <f ca="1">DATE(YEAR(TODAY())-2,10,25)</f>
        <v>44859</v>
      </c>
      <c r="E1380">
        <v>6</v>
      </c>
      <c r="F1380" s="2">
        <f t="shared" ca="1" si="25"/>
        <v>44865</v>
      </c>
      <c r="G1380" t="s">
        <v>1359</v>
      </c>
      <c r="H1380">
        <v>1</v>
      </c>
    </row>
    <row r="1381" spans="1:8" x14ac:dyDescent="0.25">
      <c r="A1381">
        <v>702</v>
      </c>
      <c r="B1381">
        <v>1285</v>
      </c>
      <c r="C1381">
        <v>93</v>
      </c>
      <c r="D1381" s="2">
        <f ca="1">DATE(YEAR(TODAY())-2,10,26)</f>
        <v>44860</v>
      </c>
      <c r="E1381">
        <v>3</v>
      </c>
      <c r="F1381" s="2">
        <f t="shared" ca="1" si="25"/>
        <v>44863</v>
      </c>
      <c r="G1381" t="s">
        <v>1151</v>
      </c>
      <c r="H1381">
        <v>1</v>
      </c>
    </row>
    <row r="1382" spans="1:8" x14ac:dyDescent="0.25">
      <c r="A1382">
        <v>1535</v>
      </c>
      <c r="B1382">
        <v>1318</v>
      </c>
      <c r="C1382">
        <v>19</v>
      </c>
      <c r="D1382" s="2">
        <f ca="1">DATE(YEAR(TODAY())-2,10,27)</f>
        <v>44861</v>
      </c>
      <c r="E1382">
        <v>2</v>
      </c>
      <c r="F1382" s="2">
        <f t="shared" ca="1" si="25"/>
        <v>44863</v>
      </c>
      <c r="G1382" t="s">
        <v>1360</v>
      </c>
      <c r="H1382">
        <v>1</v>
      </c>
    </row>
    <row r="1383" spans="1:8" x14ac:dyDescent="0.25">
      <c r="A1383">
        <v>932</v>
      </c>
      <c r="B1383">
        <v>1254</v>
      </c>
      <c r="C1383">
        <v>71</v>
      </c>
      <c r="D1383" s="2">
        <f ca="1">DATE(YEAR(TODAY())-2,10,27)</f>
        <v>44861</v>
      </c>
      <c r="E1383">
        <v>8</v>
      </c>
      <c r="F1383" s="2">
        <f t="shared" ca="1" si="25"/>
        <v>44869</v>
      </c>
      <c r="G1383" t="s">
        <v>1361</v>
      </c>
      <c r="H1383">
        <v>4</v>
      </c>
    </row>
    <row r="1384" spans="1:8" x14ac:dyDescent="0.25">
      <c r="A1384">
        <v>1828</v>
      </c>
      <c r="B1384">
        <v>1319</v>
      </c>
      <c r="C1384">
        <v>66</v>
      </c>
      <c r="D1384" s="2">
        <f ca="1">DATE(YEAR(TODAY())-2,10,27)</f>
        <v>44861</v>
      </c>
      <c r="E1384">
        <v>3</v>
      </c>
      <c r="F1384" s="2">
        <f t="shared" ca="1" si="25"/>
        <v>44864</v>
      </c>
      <c r="G1384" t="s">
        <v>1362</v>
      </c>
      <c r="H1384">
        <v>5</v>
      </c>
    </row>
    <row r="1385" spans="1:8" x14ac:dyDescent="0.25">
      <c r="A1385">
        <v>131</v>
      </c>
      <c r="B1385">
        <v>1348</v>
      </c>
      <c r="C1385">
        <v>45</v>
      </c>
      <c r="D1385" s="2">
        <f ca="1">DATE(YEAR(TODAY())-2,10,27)</f>
        <v>44861</v>
      </c>
      <c r="E1385">
        <v>10</v>
      </c>
      <c r="F1385" s="2">
        <f t="shared" ca="1" si="25"/>
        <v>44871</v>
      </c>
      <c r="G1385" t="s">
        <v>1363</v>
      </c>
      <c r="H1385">
        <v>2</v>
      </c>
    </row>
    <row r="1386" spans="1:8" x14ac:dyDescent="0.25">
      <c r="A1386">
        <v>813</v>
      </c>
      <c r="B1386">
        <v>1340</v>
      </c>
      <c r="C1386">
        <v>69</v>
      </c>
      <c r="D1386" s="2">
        <f ca="1">DATE(YEAR(TODAY())-2,10,27)</f>
        <v>44861</v>
      </c>
      <c r="E1386">
        <v>10</v>
      </c>
      <c r="F1386" s="2">
        <f t="shared" ca="1" si="25"/>
        <v>44871</v>
      </c>
      <c r="G1386" t="s">
        <v>1364</v>
      </c>
      <c r="H1386">
        <v>4</v>
      </c>
    </row>
    <row r="1387" spans="1:8" x14ac:dyDescent="0.25">
      <c r="A1387">
        <v>1156</v>
      </c>
      <c r="B1387">
        <v>1255</v>
      </c>
      <c r="C1387">
        <v>62</v>
      </c>
      <c r="D1387" s="2">
        <f ca="1">DATE(YEAR(TODAY())-2,10,28)</f>
        <v>44862</v>
      </c>
      <c r="E1387">
        <v>5</v>
      </c>
      <c r="F1387" s="2">
        <f t="shared" ca="1" si="25"/>
        <v>44867</v>
      </c>
      <c r="G1387" t="s">
        <v>315</v>
      </c>
      <c r="H1387">
        <v>4</v>
      </c>
    </row>
    <row r="1388" spans="1:8" x14ac:dyDescent="0.25">
      <c r="A1388">
        <v>1207</v>
      </c>
      <c r="B1388">
        <v>1252</v>
      </c>
      <c r="C1388">
        <v>49</v>
      </c>
      <c r="D1388" s="2">
        <f ca="1">DATE(YEAR(TODAY())-2,10,29)</f>
        <v>44863</v>
      </c>
      <c r="E1388">
        <v>9</v>
      </c>
      <c r="F1388" s="2">
        <f t="shared" ca="1" si="25"/>
        <v>44872</v>
      </c>
      <c r="G1388" t="s">
        <v>1365</v>
      </c>
      <c r="H1388">
        <v>4</v>
      </c>
    </row>
    <row r="1389" spans="1:8" x14ac:dyDescent="0.25">
      <c r="A1389">
        <v>720</v>
      </c>
      <c r="B1389">
        <v>1277</v>
      </c>
      <c r="C1389">
        <v>52</v>
      </c>
      <c r="D1389" s="2">
        <f ca="1">DATE(YEAR(TODAY())-2,10,29)</f>
        <v>44863</v>
      </c>
      <c r="E1389">
        <v>2</v>
      </c>
      <c r="F1389" s="2">
        <f t="shared" ca="1" si="25"/>
        <v>44865</v>
      </c>
      <c r="G1389" t="s">
        <v>1366</v>
      </c>
      <c r="H1389">
        <v>2</v>
      </c>
    </row>
    <row r="1390" spans="1:8" x14ac:dyDescent="0.25">
      <c r="A1390">
        <v>706</v>
      </c>
      <c r="B1390">
        <v>1348</v>
      </c>
      <c r="C1390">
        <v>75</v>
      </c>
      <c r="D1390" s="2">
        <f ca="1">DATE(YEAR(TODAY())-2,10,29)</f>
        <v>44863</v>
      </c>
      <c r="E1390">
        <v>10</v>
      </c>
      <c r="F1390" s="2">
        <f t="shared" ca="1" si="25"/>
        <v>44873</v>
      </c>
      <c r="G1390" t="s">
        <v>1367</v>
      </c>
      <c r="H1390">
        <v>2</v>
      </c>
    </row>
    <row r="1391" spans="1:8" x14ac:dyDescent="0.25">
      <c r="A1391">
        <v>1259</v>
      </c>
      <c r="B1391">
        <v>1277</v>
      </c>
      <c r="C1391">
        <v>18</v>
      </c>
      <c r="D1391" s="2">
        <f ca="1">DATE(YEAR(TODAY())-2,10,29)</f>
        <v>44863</v>
      </c>
      <c r="E1391">
        <v>8</v>
      </c>
      <c r="F1391" s="2">
        <f t="shared" ca="1" si="25"/>
        <v>44871</v>
      </c>
      <c r="G1391" t="s">
        <v>1368</v>
      </c>
      <c r="H1391">
        <v>4</v>
      </c>
    </row>
    <row r="1392" spans="1:8" x14ac:dyDescent="0.25">
      <c r="A1392">
        <v>953</v>
      </c>
      <c r="B1392">
        <v>1296</v>
      </c>
      <c r="C1392">
        <v>67</v>
      </c>
      <c r="D1392" s="2">
        <f ca="1">DATE(YEAR(TODAY())-2,10,30)</f>
        <v>44864</v>
      </c>
      <c r="E1392">
        <v>1</v>
      </c>
      <c r="F1392" s="2">
        <f t="shared" ca="1" si="25"/>
        <v>44865</v>
      </c>
      <c r="G1392" t="s">
        <v>1369</v>
      </c>
      <c r="H1392">
        <v>4</v>
      </c>
    </row>
    <row r="1393" spans="1:8" x14ac:dyDescent="0.25">
      <c r="A1393">
        <v>1227</v>
      </c>
      <c r="B1393">
        <v>1296</v>
      </c>
      <c r="C1393">
        <v>12</v>
      </c>
      <c r="D1393" s="2">
        <f ca="1">DATE(YEAR(TODAY())-2,10,30)</f>
        <v>44864</v>
      </c>
      <c r="E1393">
        <v>8</v>
      </c>
      <c r="F1393" s="2">
        <f t="shared" ca="1" si="25"/>
        <v>44872</v>
      </c>
      <c r="G1393" t="s">
        <v>1370</v>
      </c>
      <c r="H1393">
        <v>4</v>
      </c>
    </row>
    <row r="1394" spans="1:8" x14ac:dyDescent="0.25">
      <c r="A1394">
        <v>1944</v>
      </c>
      <c r="B1394">
        <v>1350</v>
      </c>
      <c r="C1394">
        <v>82</v>
      </c>
      <c r="D1394" s="2">
        <f ca="1">DATE(YEAR(TODAY())-2,10,31)</f>
        <v>44865</v>
      </c>
      <c r="E1394">
        <v>6</v>
      </c>
      <c r="F1394" s="2">
        <f t="shared" ca="1" si="25"/>
        <v>44871</v>
      </c>
      <c r="G1394" t="s">
        <v>1371</v>
      </c>
      <c r="H1394">
        <v>4</v>
      </c>
    </row>
    <row r="1395" spans="1:8" x14ac:dyDescent="0.25">
      <c r="A1395">
        <v>1554</v>
      </c>
      <c r="B1395">
        <v>1262</v>
      </c>
      <c r="C1395">
        <v>35</v>
      </c>
      <c r="D1395" s="2">
        <f ca="1">DATE(YEAR(TODAY())-2,10,31)</f>
        <v>44865</v>
      </c>
      <c r="E1395">
        <v>8</v>
      </c>
      <c r="F1395" s="2">
        <f t="shared" ca="1" si="25"/>
        <v>44873</v>
      </c>
      <c r="G1395" t="s">
        <v>1372</v>
      </c>
      <c r="H1395">
        <v>4</v>
      </c>
    </row>
    <row r="1396" spans="1:8" x14ac:dyDescent="0.25">
      <c r="A1396">
        <v>512</v>
      </c>
      <c r="B1396">
        <v>1372</v>
      </c>
      <c r="C1396">
        <v>68</v>
      </c>
      <c r="D1396" s="2">
        <f ca="1">DATE(YEAR(TODAY())-2,10,31)</f>
        <v>44865</v>
      </c>
      <c r="E1396">
        <v>7</v>
      </c>
      <c r="F1396" s="2">
        <f t="shared" ca="1" si="25"/>
        <v>44872</v>
      </c>
      <c r="G1396" t="s">
        <v>1373</v>
      </c>
      <c r="H1396">
        <v>4</v>
      </c>
    </row>
    <row r="1397" spans="1:8" x14ac:dyDescent="0.25">
      <c r="A1397">
        <v>606</v>
      </c>
      <c r="B1397">
        <v>1383</v>
      </c>
      <c r="C1397">
        <v>24</v>
      </c>
      <c r="D1397" s="2">
        <f ca="1">DATE(YEAR(TODAY())-2,10,31)</f>
        <v>44865</v>
      </c>
      <c r="E1397">
        <v>5</v>
      </c>
      <c r="F1397" s="2">
        <f t="shared" ca="1" si="25"/>
        <v>44870</v>
      </c>
      <c r="G1397" t="s">
        <v>1374</v>
      </c>
      <c r="H1397">
        <v>4</v>
      </c>
    </row>
    <row r="1398" spans="1:8" x14ac:dyDescent="0.25">
      <c r="A1398">
        <v>657</v>
      </c>
      <c r="B1398">
        <v>1313</v>
      </c>
      <c r="C1398">
        <v>77</v>
      </c>
      <c r="D1398" s="2">
        <f ca="1">DATE(YEAR(TODAY())-2,10,31)</f>
        <v>44865</v>
      </c>
      <c r="E1398">
        <v>3</v>
      </c>
      <c r="F1398" s="2">
        <f t="shared" ca="1" si="25"/>
        <v>44868</v>
      </c>
      <c r="G1398" t="s">
        <v>1375</v>
      </c>
      <c r="H1398">
        <v>4</v>
      </c>
    </row>
    <row r="1399" spans="1:8" x14ac:dyDescent="0.25">
      <c r="A1399">
        <v>258</v>
      </c>
      <c r="B1399">
        <v>1282</v>
      </c>
      <c r="C1399">
        <v>12</v>
      </c>
      <c r="D1399" s="2">
        <f ca="1">DATE(YEAR(TODAY())-2,11,1)</f>
        <v>44866</v>
      </c>
      <c r="E1399">
        <v>3</v>
      </c>
      <c r="F1399" s="2">
        <f t="shared" ca="1" si="25"/>
        <v>44869</v>
      </c>
      <c r="G1399" t="s">
        <v>1376</v>
      </c>
      <c r="H1399">
        <v>1</v>
      </c>
    </row>
    <row r="1400" spans="1:8" x14ac:dyDescent="0.25">
      <c r="A1400">
        <v>704</v>
      </c>
      <c r="B1400">
        <v>1326</v>
      </c>
      <c r="C1400">
        <v>9</v>
      </c>
      <c r="D1400" s="2">
        <f ca="1">DATE(YEAR(TODAY())-2,11,2)</f>
        <v>44867</v>
      </c>
      <c r="E1400">
        <v>7</v>
      </c>
      <c r="F1400" s="2">
        <f t="shared" ca="1" si="25"/>
        <v>44874</v>
      </c>
      <c r="G1400" t="s">
        <v>1377</v>
      </c>
      <c r="H1400">
        <v>4</v>
      </c>
    </row>
    <row r="1401" spans="1:8" x14ac:dyDescent="0.25">
      <c r="A1401">
        <v>1316</v>
      </c>
      <c r="B1401">
        <v>1240</v>
      </c>
      <c r="C1401">
        <v>56</v>
      </c>
      <c r="D1401" s="2">
        <f ca="1">DATE(YEAR(TODAY())-2,11,2)</f>
        <v>44867</v>
      </c>
      <c r="E1401">
        <v>6</v>
      </c>
      <c r="F1401" s="2">
        <f t="shared" ca="1" si="25"/>
        <v>44873</v>
      </c>
      <c r="G1401" t="s">
        <v>1378</v>
      </c>
      <c r="H1401">
        <v>1</v>
      </c>
    </row>
    <row r="1402" spans="1:8" x14ac:dyDescent="0.25">
      <c r="A1402">
        <v>1551</v>
      </c>
      <c r="B1402">
        <v>1253</v>
      </c>
      <c r="C1402">
        <v>61</v>
      </c>
      <c r="D1402" s="2">
        <f ca="1">DATE(YEAR(TODAY())-2,11,2)</f>
        <v>44867</v>
      </c>
      <c r="E1402">
        <v>2</v>
      </c>
      <c r="F1402" s="2">
        <f t="shared" ca="1" si="25"/>
        <v>44869</v>
      </c>
      <c r="G1402" t="s">
        <v>1379</v>
      </c>
      <c r="H1402">
        <v>4</v>
      </c>
    </row>
    <row r="1403" spans="1:8" x14ac:dyDescent="0.25">
      <c r="A1403">
        <v>678</v>
      </c>
      <c r="B1403">
        <v>1377</v>
      </c>
      <c r="C1403">
        <v>89</v>
      </c>
      <c r="D1403" s="2">
        <f ca="1">DATE(YEAR(TODAY())-2,11,3)</f>
        <v>44868</v>
      </c>
      <c r="E1403">
        <v>8</v>
      </c>
      <c r="F1403" s="2">
        <f t="shared" ca="1" si="25"/>
        <v>44876</v>
      </c>
      <c r="G1403" t="s">
        <v>1380</v>
      </c>
      <c r="H1403">
        <v>4</v>
      </c>
    </row>
    <row r="1404" spans="1:8" x14ac:dyDescent="0.25">
      <c r="A1404">
        <v>669</v>
      </c>
      <c r="B1404">
        <v>1242</v>
      </c>
      <c r="C1404">
        <v>32</v>
      </c>
      <c r="D1404" s="2">
        <f ca="1">DATE(YEAR(TODAY())-2,11,4)</f>
        <v>44869</v>
      </c>
      <c r="E1404">
        <v>6</v>
      </c>
      <c r="F1404" s="2">
        <f t="shared" ca="1" si="25"/>
        <v>44875</v>
      </c>
      <c r="G1404" t="s">
        <v>1381</v>
      </c>
      <c r="H1404">
        <v>1</v>
      </c>
    </row>
    <row r="1405" spans="1:8" x14ac:dyDescent="0.25">
      <c r="A1405">
        <v>121</v>
      </c>
      <c r="B1405">
        <v>1372</v>
      </c>
      <c r="C1405">
        <v>33</v>
      </c>
      <c r="D1405" s="2">
        <f ca="1">DATE(YEAR(TODAY())-2,11,5)</f>
        <v>44870</v>
      </c>
      <c r="E1405">
        <v>6</v>
      </c>
      <c r="F1405" s="2">
        <f t="shared" ca="1" si="25"/>
        <v>44876</v>
      </c>
      <c r="G1405" t="s">
        <v>1382</v>
      </c>
      <c r="H1405">
        <v>4</v>
      </c>
    </row>
    <row r="1406" spans="1:8" x14ac:dyDescent="0.25">
      <c r="A1406">
        <v>812</v>
      </c>
      <c r="B1406">
        <v>1332</v>
      </c>
      <c r="C1406">
        <v>34</v>
      </c>
      <c r="D1406" s="2">
        <f ca="1">DATE(YEAR(TODAY())-2,11,5)</f>
        <v>44870</v>
      </c>
      <c r="E1406">
        <v>9</v>
      </c>
      <c r="F1406" s="2">
        <f t="shared" ca="1" si="25"/>
        <v>44879</v>
      </c>
      <c r="G1406" t="s">
        <v>1383</v>
      </c>
      <c r="H1406">
        <v>1</v>
      </c>
    </row>
    <row r="1407" spans="1:8" x14ac:dyDescent="0.25">
      <c r="A1407">
        <v>857</v>
      </c>
      <c r="B1407">
        <v>1310</v>
      </c>
      <c r="C1407">
        <v>62</v>
      </c>
      <c r="D1407" s="2">
        <f ca="1">DATE(YEAR(TODAY())-2,11,7)</f>
        <v>44872</v>
      </c>
      <c r="E1407">
        <v>9</v>
      </c>
      <c r="F1407" s="2">
        <f t="shared" ca="1" si="25"/>
        <v>44881</v>
      </c>
      <c r="G1407" t="s">
        <v>1384</v>
      </c>
      <c r="H1407">
        <v>1</v>
      </c>
    </row>
    <row r="1408" spans="1:8" x14ac:dyDescent="0.25">
      <c r="A1408">
        <v>625</v>
      </c>
      <c r="B1408">
        <v>1370</v>
      </c>
      <c r="C1408">
        <v>41</v>
      </c>
      <c r="D1408" s="2">
        <f ca="1">DATE(YEAR(TODAY())-2,11,7)</f>
        <v>44872</v>
      </c>
      <c r="E1408">
        <v>5</v>
      </c>
      <c r="F1408" s="2">
        <f t="shared" ca="1" si="25"/>
        <v>44877</v>
      </c>
      <c r="G1408" t="s">
        <v>1385</v>
      </c>
      <c r="H1408">
        <v>5</v>
      </c>
    </row>
    <row r="1409" spans="1:8" x14ac:dyDescent="0.25">
      <c r="A1409">
        <v>1752</v>
      </c>
      <c r="B1409">
        <v>1390</v>
      </c>
      <c r="C1409">
        <v>25</v>
      </c>
      <c r="D1409" s="2">
        <f ca="1">DATE(YEAR(TODAY())-2,11,8)</f>
        <v>44873</v>
      </c>
      <c r="E1409">
        <v>9</v>
      </c>
      <c r="F1409" s="2">
        <f t="shared" ca="1" si="25"/>
        <v>44882</v>
      </c>
      <c r="G1409" t="s">
        <v>1386</v>
      </c>
      <c r="H1409">
        <v>1</v>
      </c>
    </row>
    <row r="1410" spans="1:8" x14ac:dyDescent="0.25">
      <c r="A1410">
        <v>861</v>
      </c>
      <c r="B1410">
        <v>1238</v>
      </c>
      <c r="C1410">
        <v>28</v>
      </c>
      <c r="D1410" s="2">
        <f ca="1">DATE(YEAR(TODAY())-2,11,8)</f>
        <v>44873</v>
      </c>
      <c r="E1410">
        <v>3</v>
      </c>
      <c r="F1410" s="2">
        <f t="shared" ca="1" si="25"/>
        <v>44876</v>
      </c>
      <c r="G1410" t="s">
        <v>1387</v>
      </c>
      <c r="H1410">
        <v>4</v>
      </c>
    </row>
    <row r="1411" spans="1:8" x14ac:dyDescent="0.25">
      <c r="A1411">
        <v>1498</v>
      </c>
      <c r="B1411">
        <v>1265</v>
      </c>
      <c r="C1411">
        <v>34</v>
      </c>
      <c r="D1411" s="2">
        <f ca="1">DATE(YEAR(TODAY())-2,11,9)</f>
        <v>44874</v>
      </c>
      <c r="E1411">
        <v>10</v>
      </c>
      <c r="F1411" s="2">
        <f t="shared" ca="1" si="25"/>
        <v>44884</v>
      </c>
      <c r="G1411" t="s">
        <v>1388</v>
      </c>
      <c r="H1411">
        <v>4</v>
      </c>
    </row>
    <row r="1412" spans="1:8" x14ac:dyDescent="0.25">
      <c r="A1412">
        <v>1575</v>
      </c>
      <c r="B1412">
        <v>1294</v>
      </c>
      <c r="C1412">
        <v>65</v>
      </c>
      <c r="D1412" s="2">
        <f ca="1">DATE(YEAR(TODAY())-2,11,10)</f>
        <v>44875</v>
      </c>
      <c r="E1412">
        <v>6</v>
      </c>
      <c r="F1412" s="2">
        <f t="shared" ref="F1412:F1475" ca="1" si="26">D1412+E1412</f>
        <v>44881</v>
      </c>
      <c r="G1412" t="s">
        <v>1389</v>
      </c>
      <c r="H1412">
        <v>5</v>
      </c>
    </row>
    <row r="1413" spans="1:8" x14ac:dyDescent="0.25">
      <c r="A1413">
        <v>552</v>
      </c>
      <c r="B1413">
        <v>1335</v>
      </c>
      <c r="C1413">
        <v>43</v>
      </c>
      <c r="D1413" s="2">
        <f ca="1">DATE(YEAR(TODAY())-2,11,11)</f>
        <v>44876</v>
      </c>
      <c r="E1413">
        <v>1</v>
      </c>
      <c r="F1413" s="2">
        <f t="shared" ca="1" si="26"/>
        <v>44877</v>
      </c>
      <c r="G1413" t="s">
        <v>1390</v>
      </c>
      <c r="H1413">
        <v>1</v>
      </c>
    </row>
    <row r="1414" spans="1:8" x14ac:dyDescent="0.25">
      <c r="A1414">
        <v>1193</v>
      </c>
      <c r="B1414">
        <v>1362</v>
      </c>
      <c r="C1414">
        <v>99</v>
      </c>
      <c r="D1414" s="2">
        <f ca="1">DATE(YEAR(TODAY())-2,11,12)</f>
        <v>44877</v>
      </c>
      <c r="E1414">
        <v>8</v>
      </c>
      <c r="F1414" s="2">
        <f t="shared" ca="1" si="26"/>
        <v>44885</v>
      </c>
      <c r="G1414" t="s">
        <v>1391</v>
      </c>
      <c r="H1414">
        <v>2</v>
      </c>
    </row>
    <row r="1415" spans="1:8" x14ac:dyDescent="0.25">
      <c r="A1415">
        <v>1547</v>
      </c>
      <c r="B1415">
        <v>1281</v>
      </c>
      <c r="C1415">
        <v>23</v>
      </c>
      <c r="D1415" s="2">
        <f ca="1">DATE(YEAR(TODAY())-2,11,12)</f>
        <v>44877</v>
      </c>
      <c r="E1415">
        <v>8</v>
      </c>
      <c r="F1415" s="2">
        <f t="shared" ca="1" si="26"/>
        <v>44885</v>
      </c>
      <c r="G1415" t="s">
        <v>1392</v>
      </c>
      <c r="H1415">
        <v>2</v>
      </c>
    </row>
    <row r="1416" spans="1:8" x14ac:dyDescent="0.25">
      <c r="A1416">
        <v>1151</v>
      </c>
      <c r="B1416">
        <v>1342</v>
      </c>
      <c r="C1416">
        <v>63</v>
      </c>
      <c r="D1416" s="2">
        <f ca="1">DATE(YEAR(TODAY())-2,11,16)</f>
        <v>44881</v>
      </c>
      <c r="E1416">
        <v>4</v>
      </c>
      <c r="F1416" s="2">
        <f t="shared" ca="1" si="26"/>
        <v>44885</v>
      </c>
      <c r="G1416" t="s">
        <v>1393</v>
      </c>
      <c r="H1416">
        <v>4</v>
      </c>
    </row>
    <row r="1417" spans="1:8" x14ac:dyDescent="0.25">
      <c r="A1417">
        <v>616</v>
      </c>
      <c r="B1417">
        <v>1365</v>
      </c>
      <c r="C1417">
        <v>23</v>
      </c>
      <c r="D1417" s="2">
        <f ca="1">DATE(YEAR(TODAY())-2,11,16)</f>
        <v>44881</v>
      </c>
      <c r="E1417">
        <v>1</v>
      </c>
      <c r="F1417" s="2">
        <f t="shared" ca="1" si="26"/>
        <v>44882</v>
      </c>
      <c r="G1417" t="s">
        <v>1394</v>
      </c>
      <c r="H1417">
        <v>1</v>
      </c>
    </row>
    <row r="1418" spans="1:8" x14ac:dyDescent="0.25">
      <c r="A1418">
        <v>1732</v>
      </c>
      <c r="B1418">
        <v>1281</v>
      </c>
      <c r="C1418">
        <v>9</v>
      </c>
      <c r="D1418" s="2">
        <f ca="1">DATE(YEAR(TODAY())-2,11,17)</f>
        <v>44882</v>
      </c>
      <c r="E1418">
        <v>8</v>
      </c>
      <c r="F1418" s="2">
        <f t="shared" ca="1" si="26"/>
        <v>44890</v>
      </c>
      <c r="G1418" t="s">
        <v>1395</v>
      </c>
      <c r="H1418">
        <v>5</v>
      </c>
    </row>
    <row r="1419" spans="1:8" x14ac:dyDescent="0.25">
      <c r="A1419">
        <v>905</v>
      </c>
      <c r="B1419">
        <v>1272</v>
      </c>
      <c r="C1419">
        <v>84</v>
      </c>
      <c r="D1419" s="2">
        <f ca="1">DATE(YEAR(TODAY())-2,11,18)</f>
        <v>44883</v>
      </c>
      <c r="E1419">
        <v>9</v>
      </c>
      <c r="F1419" s="2">
        <f t="shared" ca="1" si="26"/>
        <v>44892</v>
      </c>
      <c r="G1419" t="s">
        <v>1396</v>
      </c>
      <c r="H1419">
        <v>4</v>
      </c>
    </row>
    <row r="1420" spans="1:8" x14ac:dyDescent="0.25">
      <c r="A1420">
        <v>515</v>
      </c>
      <c r="B1420">
        <v>1263</v>
      </c>
      <c r="C1420">
        <v>100</v>
      </c>
      <c r="D1420" s="2">
        <f ca="1">DATE(YEAR(TODAY())-2,11,19)</f>
        <v>44884</v>
      </c>
      <c r="E1420">
        <v>9</v>
      </c>
      <c r="F1420" s="2">
        <f t="shared" ca="1" si="26"/>
        <v>44893</v>
      </c>
      <c r="G1420" t="s">
        <v>1397</v>
      </c>
      <c r="H1420">
        <v>4</v>
      </c>
    </row>
    <row r="1421" spans="1:8" x14ac:dyDescent="0.25">
      <c r="A1421">
        <v>1624</v>
      </c>
      <c r="B1421">
        <v>1261</v>
      </c>
      <c r="C1421">
        <v>47</v>
      </c>
      <c r="D1421" s="2">
        <f ca="1">DATE(YEAR(TODAY())-2,11,20)</f>
        <v>44885</v>
      </c>
      <c r="E1421">
        <v>4</v>
      </c>
      <c r="F1421" s="2">
        <f t="shared" ca="1" si="26"/>
        <v>44889</v>
      </c>
      <c r="G1421" t="s">
        <v>1398</v>
      </c>
      <c r="H1421">
        <v>2</v>
      </c>
    </row>
    <row r="1422" spans="1:8" x14ac:dyDescent="0.25">
      <c r="A1422">
        <v>1807</v>
      </c>
      <c r="B1422">
        <v>1245</v>
      </c>
      <c r="C1422">
        <v>35</v>
      </c>
      <c r="D1422" s="2">
        <f ca="1">DATE(YEAR(TODAY())-2,11,20)</f>
        <v>44885</v>
      </c>
      <c r="E1422">
        <v>9</v>
      </c>
      <c r="F1422" s="2">
        <f t="shared" ca="1" si="26"/>
        <v>44894</v>
      </c>
      <c r="G1422" t="s">
        <v>1399</v>
      </c>
      <c r="H1422">
        <v>1</v>
      </c>
    </row>
    <row r="1423" spans="1:8" x14ac:dyDescent="0.25">
      <c r="A1423">
        <v>1320</v>
      </c>
      <c r="B1423">
        <v>1299</v>
      </c>
      <c r="C1423">
        <v>55</v>
      </c>
      <c r="D1423" s="2">
        <f ca="1">DATE(YEAR(TODAY())-2,11,21)</f>
        <v>44886</v>
      </c>
      <c r="E1423">
        <v>4</v>
      </c>
      <c r="F1423" s="2">
        <f t="shared" ca="1" si="26"/>
        <v>44890</v>
      </c>
      <c r="G1423" t="s">
        <v>1400</v>
      </c>
      <c r="H1423">
        <v>4</v>
      </c>
    </row>
    <row r="1424" spans="1:8" x14ac:dyDescent="0.25">
      <c r="A1424">
        <v>1415</v>
      </c>
      <c r="B1424">
        <v>1314</v>
      </c>
      <c r="C1424">
        <v>74</v>
      </c>
      <c r="D1424" s="2">
        <f ca="1">DATE(YEAR(TODAY())-2,11,21)</f>
        <v>44886</v>
      </c>
      <c r="E1424">
        <v>1</v>
      </c>
      <c r="F1424" s="2">
        <f t="shared" ca="1" si="26"/>
        <v>44887</v>
      </c>
      <c r="G1424" t="s">
        <v>1401</v>
      </c>
      <c r="H1424">
        <v>1</v>
      </c>
    </row>
    <row r="1425" spans="1:8" x14ac:dyDescent="0.25">
      <c r="A1425">
        <v>709</v>
      </c>
      <c r="B1425">
        <v>1240</v>
      </c>
      <c r="C1425">
        <v>59</v>
      </c>
      <c r="D1425" s="2">
        <f ca="1">DATE(YEAR(TODAY())-2,11,22)</f>
        <v>44887</v>
      </c>
      <c r="E1425">
        <v>10</v>
      </c>
      <c r="F1425" s="2">
        <f t="shared" ca="1" si="26"/>
        <v>44897</v>
      </c>
      <c r="G1425" t="s">
        <v>1402</v>
      </c>
      <c r="H1425">
        <v>1</v>
      </c>
    </row>
    <row r="1426" spans="1:8" x14ac:dyDescent="0.25">
      <c r="A1426">
        <v>1744</v>
      </c>
      <c r="B1426">
        <v>1242</v>
      </c>
      <c r="C1426">
        <v>60</v>
      </c>
      <c r="D1426" s="2">
        <f ca="1">DATE(YEAR(TODAY())-2,11,24)</f>
        <v>44889</v>
      </c>
      <c r="E1426">
        <v>5</v>
      </c>
      <c r="F1426" s="2">
        <f t="shared" ca="1" si="26"/>
        <v>44894</v>
      </c>
      <c r="G1426" t="s">
        <v>1403</v>
      </c>
      <c r="H1426">
        <v>5</v>
      </c>
    </row>
    <row r="1427" spans="1:8" x14ac:dyDescent="0.25">
      <c r="A1427">
        <v>966</v>
      </c>
      <c r="B1427">
        <v>1354</v>
      </c>
      <c r="C1427">
        <v>69</v>
      </c>
      <c r="D1427" s="2">
        <f ca="1">DATE(YEAR(TODAY())-2,11,24)</f>
        <v>44889</v>
      </c>
      <c r="E1427">
        <v>7</v>
      </c>
      <c r="F1427" s="2">
        <f t="shared" ca="1" si="26"/>
        <v>44896</v>
      </c>
      <c r="G1427" t="s">
        <v>1404</v>
      </c>
      <c r="H1427">
        <v>4</v>
      </c>
    </row>
    <row r="1428" spans="1:8" x14ac:dyDescent="0.25">
      <c r="A1428">
        <v>840</v>
      </c>
      <c r="B1428">
        <v>1312</v>
      </c>
      <c r="C1428">
        <v>6</v>
      </c>
      <c r="D1428" s="2">
        <f ca="1">DATE(YEAR(TODAY())-2,11,25)</f>
        <v>44890</v>
      </c>
      <c r="E1428">
        <v>7</v>
      </c>
      <c r="F1428" s="2">
        <f t="shared" ca="1" si="26"/>
        <v>44897</v>
      </c>
      <c r="G1428" t="s">
        <v>1405</v>
      </c>
      <c r="H1428">
        <v>4</v>
      </c>
    </row>
    <row r="1429" spans="1:8" x14ac:dyDescent="0.25">
      <c r="A1429">
        <v>580</v>
      </c>
      <c r="B1429">
        <v>1318</v>
      </c>
      <c r="C1429">
        <v>46</v>
      </c>
      <c r="D1429" s="2">
        <f ca="1">DATE(YEAR(TODAY())-2,11,26)</f>
        <v>44891</v>
      </c>
      <c r="E1429">
        <v>5</v>
      </c>
      <c r="F1429" s="2">
        <f t="shared" ca="1" si="26"/>
        <v>44896</v>
      </c>
      <c r="G1429" t="s">
        <v>1406</v>
      </c>
      <c r="H1429">
        <v>4</v>
      </c>
    </row>
    <row r="1430" spans="1:8" x14ac:dyDescent="0.25">
      <c r="A1430">
        <v>681</v>
      </c>
      <c r="B1430">
        <v>1262</v>
      </c>
      <c r="C1430">
        <v>33</v>
      </c>
      <c r="D1430" s="2">
        <f ca="1">DATE(YEAR(TODAY())-2,11,27)</f>
        <v>44892</v>
      </c>
      <c r="E1430">
        <v>5</v>
      </c>
      <c r="F1430" s="2">
        <f t="shared" ca="1" si="26"/>
        <v>44897</v>
      </c>
      <c r="G1430" t="s">
        <v>1407</v>
      </c>
      <c r="H1430">
        <v>1</v>
      </c>
    </row>
    <row r="1431" spans="1:8" x14ac:dyDescent="0.25">
      <c r="A1431">
        <v>249</v>
      </c>
      <c r="B1431">
        <v>1324</v>
      </c>
      <c r="C1431">
        <v>86</v>
      </c>
      <c r="D1431" s="2">
        <f ca="1">DATE(YEAR(TODAY())-2,11,27)</f>
        <v>44892</v>
      </c>
      <c r="E1431">
        <v>6</v>
      </c>
      <c r="F1431" s="2">
        <f t="shared" ca="1" si="26"/>
        <v>44898</v>
      </c>
      <c r="G1431" t="s">
        <v>1408</v>
      </c>
      <c r="H1431">
        <v>5</v>
      </c>
    </row>
    <row r="1432" spans="1:8" x14ac:dyDescent="0.25">
      <c r="A1432">
        <v>1557</v>
      </c>
      <c r="B1432">
        <v>1314</v>
      </c>
      <c r="C1432">
        <v>63</v>
      </c>
      <c r="D1432" s="2">
        <f ca="1">DATE(YEAR(TODAY())-2,11,28)</f>
        <v>44893</v>
      </c>
      <c r="E1432">
        <v>4</v>
      </c>
      <c r="F1432" s="2">
        <f t="shared" ca="1" si="26"/>
        <v>44897</v>
      </c>
      <c r="G1432" t="s">
        <v>1409</v>
      </c>
      <c r="H1432">
        <v>4</v>
      </c>
    </row>
    <row r="1433" spans="1:8" x14ac:dyDescent="0.25">
      <c r="A1433">
        <v>344</v>
      </c>
      <c r="B1433">
        <v>1360</v>
      </c>
      <c r="C1433">
        <v>64</v>
      </c>
      <c r="D1433" s="2">
        <f ca="1">DATE(YEAR(TODAY())-2,11,28)</f>
        <v>44893</v>
      </c>
      <c r="E1433">
        <v>5</v>
      </c>
      <c r="F1433" s="2">
        <f t="shared" ca="1" si="26"/>
        <v>44898</v>
      </c>
      <c r="G1433" t="s">
        <v>1410</v>
      </c>
      <c r="H1433">
        <v>4</v>
      </c>
    </row>
    <row r="1434" spans="1:8" x14ac:dyDescent="0.25">
      <c r="A1434">
        <v>263</v>
      </c>
      <c r="B1434">
        <v>1259</v>
      </c>
      <c r="C1434">
        <v>70</v>
      </c>
      <c r="D1434" s="2">
        <f ca="1">DATE(YEAR(TODAY())-2,11,29)</f>
        <v>44894</v>
      </c>
      <c r="E1434">
        <v>9</v>
      </c>
      <c r="F1434" s="2">
        <f t="shared" ca="1" si="26"/>
        <v>44903</v>
      </c>
      <c r="G1434" t="s">
        <v>1411</v>
      </c>
      <c r="H1434">
        <v>2</v>
      </c>
    </row>
    <row r="1435" spans="1:8" x14ac:dyDescent="0.25">
      <c r="A1435">
        <v>309</v>
      </c>
      <c r="B1435">
        <v>1276</v>
      </c>
      <c r="C1435">
        <v>86</v>
      </c>
      <c r="D1435" s="2">
        <f ca="1">DATE(YEAR(TODAY())-2,11,30)</f>
        <v>44895</v>
      </c>
      <c r="E1435">
        <v>7</v>
      </c>
      <c r="F1435" s="2">
        <f t="shared" ca="1" si="26"/>
        <v>44902</v>
      </c>
      <c r="G1435" t="s">
        <v>1412</v>
      </c>
      <c r="H1435">
        <v>1</v>
      </c>
    </row>
    <row r="1436" spans="1:8" x14ac:dyDescent="0.25">
      <c r="A1436">
        <v>686</v>
      </c>
      <c r="B1436">
        <v>1337</v>
      </c>
      <c r="C1436">
        <v>61</v>
      </c>
      <c r="D1436" s="2">
        <f ca="1">DATE(YEAR(TODAY())-2,11,30)</f>
        <v>44895</v>
      </c>
      <c r="E1436">
        <v>7</v>
      </c>
      <c r="F1436" s="2">
        <f t="shared" ca="1" si="26"/>
        <v>44902</v>
      </c>
      <c r="G1436" t="s">
        <v>1413</v>
      </c>
      <c r="H1436">
        <v>1</v>
      </c>
    </row>
    <row r="1437" spans="1:8" x14ac:dyDescent="0.25">
      <c r="A1437">
        <v>1025</v>
      </c>
      <c r="B1437">
        <v>1250</v>
      </c>
      <c r="C1437">
        <v>49</v>
      </c>
      <c r="D1437" s="2">
        <f ca="1">DATE(YEAR(TODAY())-2,11,30)</f>
        <v>44895</v>
      </c>
      <c r="E1437">
        <v>4</v>
      </c>
      <c r="F1437" s="2">
        <f t="shared" ca="1" si="26"/>
        <v>44899</v>
      </c>
      <c r="G1437" t="s">
        <v>1414</v>
      </c>
      <c r="H1437">
        <v>4</v>
      </c>
    </row>
    <row r="1438" spans="1:8" x14ac:dyDescent="0.25">
      <c r="A1438">
        <v>994</v>
      </c>
      <c r="B1438">
        <v>1279</v>
      </c>
      <c r="C1438">
        <v>5</v>
      </c>
      <c r="D1438" s="2">
        <f ca="1">DATE(YEAR(TODAY())-2,11,30)</f>
        <v>44895</v>
      </c>
      <c r="E1438">
        <v>2</v>
      </c>
      <c r="F1438" s="2">
        <f t="shared" ca="1" si="26"/>
        <v>44897</v>
      </c>
      <c r="G1438" t="s">
        <v>1415</v>
      </c>
      <c r="H1438">
        <v>4</v>
      </c>
    </row>
    <row r="1439" spans="1:8" x14ac:dyDescent="0.25">
      <c r="A1439">
        <v>405</v>
      </c>
      <c r="B1439">
        <v>1272</v>
      </c>
      <c r="C1439">
        <v>69</v>
      </c>
      <c r="D1439" s="2">
        <f ca="1">DATE(YEAR(TODAY())-2,12,1)</f>
        <v>44896</v>
      </c>
      <c r="E1439">
        <v>8</v>
      </c>
      <c r="F1439" s="2">
        <f t="shared" ca="1" si="26"/>
        <v>44904</v>
      </c>
      <c r="G1439" t="s">
        <v>1416</v>
      </c>
      <c r="H1439">
        <v>1</v>
      </c>
    </row>
    <row r="1440" spans="1:8" x14ac:dyDescent="0.25">
      <c r="A1440">
        <v>1722</v>
      </c>
      <c r="B1440">
        <v>1340</v>
      </c>
      <c r="C1440">
        <v>92</v>
      </c>
      <c r="D1440" s="2">
        <f ca="1">DATE(YEAR(TODAY())-2,12,1)</f>
        <v>44896</v>
      </c>
      <c r="E1440">
        <v>3</v>
      </c>
      <c r="F1440" s="2">
        <f t="shared" ca="1" si="26"/>
        <v>44899</v>
      </c>
      <c r="G1440" t="s">
        <v>1417</v>
      </c>
      <c r="H1440">
        <v>1</v>
      </c>
    </row>
    <row r="1441" spans="1:8" x14ac:dyDescent="0.25">
      <c r="A1441">
        <v>1260</v>
      </c>
      <c r="B1441">
        <v>1338</v>
      </c>
      <c r="C1441">
        <v>70</v>
      </c>
      <c r="D1441" s="2">
        <f ca="1">DATE(YEAR(TODAY())-2,12,3)</f>
        <v>44898</v>
      </c>
      <c r="E1441">
        <v>2</v>
      </c>
      <c r="F1441" s="2">
        <f t="shared" ca="1" si="26"/>
        <v>44900</v>
      </c>
      <c r="G1441" t="s">
        <v>1418</v>
      </c>
      <c r="H1441">
        <v>4</v>
      </c>
    </row>
    <row r="1442" spans="1:8" x14ac:dyDescent="0.25">
      <c r="A1442">
        <v>132</v>
      </c>
      <c r="B1442">
        <v>1345</v>
      </c>
      <c r="C1442">
        <v>76</v>
      </c>
      <c r="D1442" s="2">
        <f ca="1">DATE(YEAR(TODAY())-2,12,4)</f>
        <v>44899</v>
      </c>
      <c r="E1442">
        <v>10</v>
      </c>
      <c r="F1442" s="2">
        <f t="shared" ca="1" si="26"/>
        <v>44909</v>
      </c>
      <c r="G1442" t="s">
        <v>1419</v>
      </c>
      <c r="H1442">
        <v>1</v>
      </c>
    </row>
    <row r="1443" spans="1:8" x14ac:dyDescent="0.25">
      <c r="A1443">
        <v>242</v>
      </c>
      <c r="B1443">
        <v>1259</v>
      </c>
      <c r="C1443">
        <v>28</v>
      </c>
      <c r="D1443" s="2">
        <f ca="1">DATE(YEAR(TODAY())-2,12,4)</f>
        <v>44899</v>
      </c>
      <c r="E1443">
        <v>4</v>
      </c>
      <c r="F1443" s="2">
        <f t="shared" ca="1" si="26"/>
        <v>44903</v>
      </c>
      <c r="G1443" t="s">
        <v>1420</v>
      </c>
      <c r="H1443">
        <v>2</v>
      </c>
    </row>
    <row r="1444" spans="1:8" x14ac:dyDescent="0.25">
      <c r="A1444">
        <v>397</v>
      </c>
      <c r="B1444">
        <v>1384</v>
      </c>
      <c r="C1444">
        <v>49</v>
      </c>
      <c r="D1444" s="2">
        <f ca="1">DATE(YEAR(TODAY())-2,12,6)</f>
        <v>44901</v>
      </c>
      <c r="E1444">
        <v>6</v>
      </c>
      <c r="F1444" s="2">
        <f t="shared" ca="1" si="26"/>
        <v>44907</v>
      </c>
      <c r="G1444" t="s">
        <v>1421</v>
      </c>
      <c r="H1444">
        <v>4</v>
      </c>
    </row>
    <row r="1445" spans="1:8" x14ac:dyDescent="0.25">
      <c r="A1445">
        <v>408</v>
      </c>
      <c r="B1445">
        <v>1308</v>
      </c>
      <c r="C1445">
        <v>61</v>
      </c>
      <c r="D1445" s="2">
        <f ca="1">DATE(YEAR(TODAY())-2,12,7)</f>
        <v>44902</v>
      </c>
      <c r="E1445">
        <v>5</v>
      </c>
      <c r="F1445" s="2">
        <f t="shared" ca="1" si="26"/>
        <v>44907</v>
      </c>
      <c r="G1445" t="s">
        <v>1422</v>
      </c>
      <c r="H1445">
        <v>1</v>
      </c>
    </row>
    <row r="1446" spans="1:8" x14ac:dyDescent="0.25">
      <c r="A1446">
        <v>1359</v>
      </c>
      <c r="B1446">
        <v>1365</v>
      </c>
      <c r="C1446">
        <v>44</v>
      </c>
      <c r="D1446" s="2">
        <f ca="1">DATE(YEAR(TODAY())-2,12,7)</f>
        <v>44902</v>
      </c>
      <c r="E1446">
        <v>7</v>
      </c>
      <c r="F1446" s="2">
        <f t="shared" ca="1" si="26"/>
        <v>44909</v>
      </c>
      <c r="G1446" t="s">
        <v>1423</v>
      </c>
      <c r="H1446">
        <v>1</v>
      </c>
    </row>
    <row r="1447" spans="1:8" x14ac:dyDescent="0.25">
      <c r="A1447">
        <v>1105</v>
      </c>
      <c r="B1447">
        <v>1363</v>
      </c>
      <c r="C1447">
        <v>52</v>
      </c>
      <c r="D1447" s="2">
        <f ca="1">DATE(YEAR(TODAY())-2,12,8)</f>
        <v>44903</v>
      </c>
      <c r="E1447">
        <v>10</v>
      </c>
      <c r="F1447" s="2">
        <f t="shared" ca="1" si="26"/>
        <v>44913</v>
      </c>
      <c r="G1447" t="s">
        <v>1424</v>
      </c>
      <c r="H1447">
        <v>1</v>
      </c>
    </row>
    <row r="1448" spans="1:8" x14ac:dyDescent="0.25">
      <c r="A1448">
        <v>290</v>
      </c>
      <c r="B1448">
        <v>1307</v>
      </c>
      <c r="C1448">
        <v>2</v>
      </c>
      <c r="D1448" s="2">
        <f ca="1">DATE(YEAR(TODAY())-2,12,8)</f>
        <v>44903</v>
      </c>
      <c r="E1448">
        <v>4</v>
      </c>
      <c r="F1448" s="2">
        <f t="shared" ca="1" si="26"/>
        <v>44907</v>
      </c>
      <c r="G1448" t="s">
        <v>1425</v>
      </c>
      <c r="H1448">
        <v>4</v>
      </c>
    </row>
    <row r="1449" spans="1:8" x14ac:dyDescent="0.25">
      <c r="A1449">
        <v>688</v>
      </c>
      <c r="B1449">
        <v>1264</v>
      </c>
      <c r="C1449">
        <v>100</v>
      </c>
      <c r="D1449" s="2">
        <f ca="1">DATE(YEAR(TODAY())-2,12,8)</f>
        <v>44903</v>
      </c>
      <c r="E1449">
        <v>3</v>
      </c>
      <c r="F1449" s="2">
        <f t="shared" ca="1" si="26"/>
        <v>44906</v>
      </c>
      <c r="G1449" t="s">
        <v>1426</v>
      </c>
      <c r="H1449">
        <v>4</v>
      </c>
    </row>
    <row r="1450" spans="1:8" x14ac:dyDescent="0.25">
      <c r="A1450">
        <v>989</v>
      </c>
      <c r="B1450">
        <v>1385</v>
      </c>
      <c r="C1450">
        <v>48</v>
      </c>
      <c r="D1450" s="2">
        <f ca="1">DATE(YEAR(TODAY())-2,12,9)</f>
        <v>44904</v>
      </c>
      <c r="E1450">
        <v>6</v>
      </c>
      <c r="F1450" s="2">
        <f t="shared" ca="1" si="26"/>
        <v>44910</v>
      </c>
      <c r="G1450" t="s">
        <v>1427</v>
      </c>
      <c r="H1450">
        <v>1</v>
      </c>
    </row>
    <row r="1451" spans="1:8" x14ac:dyDescent="0.25">
      <c r="A1451">
        <v>1911</v>
      </c>
      <c r="B1451">
        <v>1376</v>
      </c>
      <c r="C1451">
        <v>54</v>
      </c>
      <c r="D1451" s="2">
        <f ca="1">DATE(YEAR(TODAY())-2,12,9)</f>
        <v>44904</v>
      </c>
      <c r="E1451">
        <v>5</v>
      </c>
      <c r="F1451" s="2">
        <f t="shared" ca="1" si="26"/>
        <v>44909</v>
      </c>
      <c r="G1451" t="s">
        <v>1428</v>
      </c>
      <c r="H1451">
        <v>2</v>
      </c>
    </row>
    <row r="1452" spans="1:8" x14ac:dyDescent="0.25">
      <c r="A1452">
        <v>1862</v>
      </c>
      <c r="B1452">
        <v>1328</v>
      </c>
      <c r="C1452">
        <v>69</v>
      </c>
      <c r="D1452" s="2">
        <f ca="1">DATE(YEAR(TODAY())-2,12,10)</f>
        <v>44905</v>
      </c>
      <c r="E1452">
        <v>2</v>
      </c>
      <c r="F1452" s="2">
        <f t="shared" ca="1" si="26"/>
        <v>44907</v>
      </c>
      <c r="G1452" t="s">
        <v>1429</v>
      </c>
      <c r="H1452">
        <v>4</v>
      </c>
    </row>
    <row r="1453" spans="1:8" x14ac:dyDescent="0.25">
      <c r="A1453">
        <v>475</v>
      </c>
      <c r="B1453">
        <v>1374</v>
      </c>
      <c r="C1453">
        <v>96</v>
      </c>
      <c r="D1453" s="2">
        <f ca="1">DATE(YEAR(TODAY())-2,12,10)</f>
        <v>44905</v>
      </c>
      <c r="E1453">
        <v>2</v>
      </c>
      <c r="F1453" s="2">
        <f t="shared" ca="1" si="26"/>
        <v>44907</v>
      </c>
      <c r="G1453" t="s">
        <v>1430</v>
      </c>
      <c r="H1453">
        <v>5</v>
      </c>
    </row>
    <row r="1454" spans="1:8" x14ac:dyDescent="0.25">
      <c r="A1454">
        <v>1957</v>
      </c>
      <c r="B1454">
        <v>1328</v>
      </c>
      <c r="C1454">
        <v>8</v>
      </c>
      <c r="D1454" s="2">
        <f ca="1">DATE(YEAR(TODAY())-2,12,11)</f>
        <v>44906</v>
      </c>
      <c r="E1454">
        <v>6</v>
      </c>
      <c r="F1454" s="2">
        <f t="shared" ca="1" si="26"/>
        <v>44912</v>
      </c>
      <c r="G1454" t="s">
        <v>1431</v>
      </c>
      <c r="H1454">
        <v>4</v>
      </c>
    </row>
    <row r="1455" spans="1:8" x14ac:dyDescent="0.25">
      <c r="A1455">
        <v>1832</v>
      </c>
      <c r="B1455">
        <v>1325</v>
      </c>
      <c r="C1455">
        <v>13</v>
      </c>
      <c r="D1455" s="2">
        <f ca="1">DATE(YEAR(TODAY())-2,12,11)</f>
        <v>44906</v>
      </c>
      <c r="E1455">
        <v>1</v>
      </c>
      <c r="F1455" s="2">
        <f t="shared" ca="1" si="26"/>
        <v>44907</v>
      </c>
      <c r="G1455" t="s">
        <v>1432</v>
      </c>
      <c r="H1455">
        <v>2</v>
      </c>
    </row>
    <row r="1456" spans="1:8" x14ac:dyDescent="0.25">
      <c r="A1456">
        <v>965</v>
      </c>
      <c r="B1456">
        <v>1365</v>
      </c>
      <c r="C1456">
        <v>22</v>
      </c>
      <c r="D1456" s="2">
        <f ca="1">DATE(YEAR(TODAY())-2,12,13)</f>
        <v>44908</v>
      </c>
      <c r="E1456">
        <v>7</v>
      </c>
      <c r="F1456" s="2">
        <f t="shared" ca="1" si="26"/>
        <v>44915</v>
      </c>
      <c r="G1456" t="s">
        <v>1433</v>
      </c>
      <c r="H1456">
        <v>1</v>
      </c>
    </row>
    <row r="1457" spans="1:8" x14ac:dyDescent="0.25">
      <c r="A1457">
        <v>1543</v>
      </c>
      <c r="B1457">
        <v>1322</v>
      </c>
      <c r="C1457">
        <v>3</v>
      </c>
      <c r="D1457" s="2">
        <f ca="1">DATE(YEAR(TODAY())-2,12,14)</f>
        <v>44909</v>
      </c>
      <c r="E1457">
        <v>3</v>
      </c>
      <c r="F1457" s="2">
        <f t="shared" ca="1" si="26"/>
        <v>44912</v>
      </c>
      <c r="G1457" t="s">
        <v>1434</v>
      </c>
      <c r="H1457">
        <v>4</v>
      </c>
    </row>
    <row r="1458" spans="1:8" x14ac:dyDescent="0.25">
      <c r="A1458">
        <v>1213</v>
      </c>
      <c r="B1458">
        <v>1252</v>
      </c>
      <c r="C1458">
        <v>11</v>
      </c>
      <c r="D1458" s="2">
        <f ca="1">DATE(YEAR(TODAY())-2,12,14)</f>
        <v>44909</v>
      </c>
      <c r="E1458">
        <v>5</v>
      </c>
      <c r="F1458" s="2">
        <f t="shared" ca="1" si="26"/>
        <v>44914</v>
      </c>
      <c r="G1458" t="s">
        <v>1435</v>
      </c>
      <c r="H1458">
        <v>4</v>
      </c>
    </row>
    <row r="1459" spans="1:8" x14ac:dyDescent="0.25">
      <c r="A1459">
        <v>631</v>
      </c>
      <c r="B1459">
        <v>1328</v>
      </c>
      <c r="C1459">
        <v>37</v>
      </c>
      <c r="D1459" s="2">
        <f ca="1">DATE(YEAR(TODAY())-2,12,14)</f>
        <v>44909</v>
      </c>
      <c r="E1459">
        <v>10</v>
      </c>
      <c r="F1459" s="2">
        <f t="shared" ca="1" si="26"/>
        <v>44919</v>
      </c>
      <c r="G1459" t="s">
        <v>1436</v>
      </c>
      <c r="H1459">
        <v>5</v>
      </c>
    </row>
    <row r="1460" spans="1:8" x14ac:dyDescent="0.25">
      <c r="A1460">
        <v>1361</v>
      </c>
      <c r="B1460">
        <v>1314</v>
      </c>
      <c r="C1460">
        <v>100</v>
      </c>
      <c r="D1460" s="2">
        <f ca="1">DATE(YEAR(TODAY())-2,12,14)</f>
        <v>44909</v>
      </c>
      <c r="E1460">
        <v>5</v>
      </c>
      <c r="F1460" s="2">
        <f t="shared" ca="1" si="26"/>
        <v>44914</v>
      </c>
      <c r="G1460" t="s">
        <v>1437</v>
      </c>
      <c r="H1460">
        <v>1</v>
      </c>
    </row>
    <row r="1461" spans="1:8" x14ac:dyDescent="0.25">
      <c r="A1461">
        <v>1047</v>
      </c>
      <c r="B1461">
        <v>1255</v>
      </c>
      <c r="C1461">
        <v>21</v>
      </c>
      <c r="D1461" s="2">
        <f ca="1">DATE(YEAR(TODAY())-2,12,16)</f>
        <v>44911</v>
      </c>
      <c r="E1461">
        <v>2</v>
      </c>
      <c r="F1461" s="2">
        <f t="shared" ca="1" si="26"/>
        <v>44913</v>
      </c>
      <c r="G1461" t="s">
        <v>1438</v>
      </c>
      <c r="H1461">
        <v>4</v>
      </c>
    </row>
    <row r="1462" spans="1:8" x14ac:dyDescent="0.25">
      <c r="A1462">
        <v>1376</v>
      </c>
      <c r="B1462">
        <v>1234</v>
      </c>
      <c r="C1462">
        <v>98</v>
      </c>
      <c r="D1462" s="2">
        <f ca="1">DATE(YEAR(TODAY())-2,12,17)</f>
        <v>44912</v>
      </c>
      <c r="E1462">
        <v>7</v>
      </c>
      <c r="F1462" s="2">
        <f t="shared" ca="1" si="26"/>
        <v>44919</v>
      </c>
      <c r="G1462" t="s">
        <v>1439</v>
      </c>
      <c r="H1462">
        <v>2</v>
      </c>
    </row>
    <row r="1463" spans="1:8" x14ac:dyDescent="0.25">
      <c r="A1463">
        <v>261</v>
      </c>
      <c r="B1463">
        <v>1236</v>
      </c>
      <c r="C1463">
        <v>32</v>
      </c>
      <c r="D1463" s="2">
        <f ca="1">DATE(YEAR(TODAY())-2,12,17)</f>
        <v>44912</v>
      </c>
      <c r="E1463">
        <v>10</v>
      </c>
      <c r="F1463" s="2">
        <f t="shared" ca="1" si="26"/>
        <v>44922</v>
      </c>
      <c r="G1463" t="s">
        <v>1440</v>
      </c>
      <c r="H1463">
        <v>1</v>
      </c>
    </row>
    <row r="1464" spans="1:8" x14ac:dyDescent="0.25">
      <c r="A1464">
        <v>1929</v>
      </c>
      <c r="B1464">
        <v>1269</v>
      </c>
      <c r="C1464">
        <v>50</v>
      </c>
      <c r="D1464" s="2">
        <f ca="1">DATE(YEAR(TODAY())-2,12,17)</f>
        <v>44912</v>
      </c>
      <c r="E1464">
        <v>5</v>
      </c>
      <c r="F1464" s="2">
        <f t="shared" ca="1" si="26"/>
        <v>44917</v>
      </c>
      <c r="G1464" t="s">
        <v>1441</v>
      </c>
      <c r="H1464">
        <v>1</v>
      </c>
    </row>
    <row r="1465" spans="1:8" x14ac:dyDescent="0.25">
      <c r="A1465">
        <v>64</v>
      </c>
      <c r="B1465">
        <v>1376</v>
      </c>
      <c r="C1465">
        <v>59</v>
      </c>
      <c r="D1465" s="2">
        <f ca="1">DATE(YEAR(TODAY())-2,12,18)</f>
        <v>44913</v>
      </c>
      <c r="E1465">
        <v>8</v>
      </c>
      <c r="F1465" s="2">
        <f t="shared" ca="1" si="26"/>
        <v>44921</v>
      </c>
      <c r="G1465" t="s">
        <v>1442</v>
      </c>
      <c r="H1465">
        <v>2</v>
      </c>
    </row>
    <row r="1466" spans="1:8" x14ac:dyDescent="0.25">
      <c r="A1466">
        <v>906</v>
      </c>
      <c r="B1466">
        <v>1311</v>
      </c>
      <c r="C1466">
        <v>88</v>
      </c>
      <c r="D1466" s="2">
        <f ca="1">DATE(YEAR(TODAY())-2,12,20)</f>
        <v>44915</v>
      </c>
      <c r="E1466">
        <v>1</v>
      </c>
      <c r="F1466" s="2">
        <f t="shared" ca="1" si="26"/>
        <v>44916</v>
      </c>
      <c r="G1466" t="s">
        <v>1443</v>
      </c>
      <c r="H1466">
        <v>5</v>
      </c>
    </row>
    <row r="1467" spans="1:8" x14ac:dyDescent="0.25">
      <c r="A1467">
        <v>1709</v>
      </c>
      <c r="B1467">
        <v>1239</v>
      </c>
      <c r="C1467">
        <v>38</v>
      </c>
      <c r="D1467" s="2">
        <f ca="1">DATE(YEAR(TODAY())-2,12,21)</f>
        <v>44916</v>
      </c>
      <c r="E1467">
        <v>7</v>
      </c>
      <c r="F1467" s="2">
        <f t="shared" ca="1" si="26"/>
        <v>44923</v>
      </c>
      <c r="G1467" t="s">
        <v>1444</v>
      </c>
      <c r="H1467">
        <v>4</v>
      </c>
    </row>
    <row r="1468" spans="1:8" x14ac:dyDescent="0.25">
      <c r="A1468">
        <v>917</v>
      </c>
      <c r="B1468">
        <v>1246</v>
      </c>
      <c r="C1468">
        <v>80</v>
      </c>
      <c r="D1468" s="2">
        <f ca="1">DATE(YEAR(TODAY())-2,12,22)</f>
        <v>44917</v>
      </c>
      <c r="E1468">
        <v>4</v>
      </c>
      <c r="F1468" s="2">
        <f t="shared" ca="1" si="26"/>
        <v>44921</v>
      </c>
      <c r="G1468" t="s">
        <v>1445</v>
      </c>
      <c r="H1468">
        <v>2</v>
      </c>
    </row>
    <row r="1469" spans="1:8" x14ac:dyDescent="0.25">
      <c r="A1469">
        <v>806</v>
      </c>
      <c r="B1469">
        <v>1243</v>
      </c>
      <c r="C1469">
        <v>91</v>
      </c>
      <c r="D1469" s="2">
        <f ca="1">DATE(YEAR(TODAY())-2,12,22)</f>
        <v>44917</v>
      </c>
      <c r="E1469">
        <v>7</v>
      </c>
      <c r="F1469" s="2">
        <f t="shared" ca="1" si="26"/>
        <v>44924</v>
      </c>
      <c r="G1469" t="s">
        <v>1446</v>
      </c>
      <c r="H1469">
        <v>1</v>
      </c>
    </row>
    <row r="1470" spans="1:8" x14ac:dyDescent="0.25">
      <c r="A1470">
        <v>815</v>
      </c>
      <c r="B1470">
        <v>1345</v>
      </c>
      <c r="C1470">
        <v>96</v>
      </c>
      <c r="D1470" s="2">
        <f ca="1">DATE(YEAR(TODAY())-2,12,23)</f>
        <v>44918</v>
      </c>
      <c r="E1470">
        <v>4</v>
      </c>
      <c r="F1470" s="2">
        <f t="shared" ca="1" si="26"/>
        <v>44922</v>
      </c>
      <c r="G1470" t="s">
        <v>1447</v>
      </c>
      <c r="H1470">
        <v>4</v>
      </c>
    </row>
    <row r="1471" spans="1:8" x14ac:dyDescent="0.25">
      <c r="A1471">
        <v>777</v>
      </c>
      <c r="B1471">
        <v>1313</v>
      </c>
      <c r="C1471">
        <v>78</v>
      </c>
      <c r="D1471" s="2">
        <f ca="1">DATE(YEAR(TODAY())-2,12,24)</f>
        <v>44919</v>
      </c>
      <c r="E1471">
        <v>1</v>
      </c>
      <c r="F1471" s="2">
        <f t="shared" ca="1" si="26"/>
        <v>44920</v>
      </c>
      <c r="G1471" t="s">
        <v>1448</v>
      </c>
      <c r="H1471">
        <v>2</v>
      </c>
    </row>
    <row r="1472" spans="1:8" x14ac:dyDescent="0.25">
      <c r="A1472">
        <v>192</v>
      </c>
      <c r="B1472">
        <v>1327</v>
      </c>
      <c r="C1472">
        <v>87</v>
      </c>
      <c r="D1472" s="2">
        <f ca="1">DATE(YEAR(TODAY())-2,12,24)</f>
        <v>44919</v>
      </c>
      <c r="E1472">
        <v>10</v>
      </c>
      <c r="F1472" s="2">
        <f t="shared" ca="1" si="26"/>
        <v>44929</v>
      </c>
      <c r="G1472" t="s">
        <v>1449</v>
      </c>
      <c r="H1472">
        <v>1</v>
      </c>
    </row>
    <row r="1473" spans="1:8" x14ac:dyDescent="0.25">
      <c r="A1473">
        <v>1727</v>
      </c>
      <c r="B1473">
        <v>1275</v>
      </c>
      <c r="C1473">
        <v>61</v>
      </c>
      <c r="D1473" s="2">
        <f ca="1">DATE(YEAR(TODAY())-2,12,25)</f>
        <v>44920</v>
      </c>
      <c r="E1473">
        <v>7</v>
      </c>
      <c r="F1473" s="2">
        <f t="shared" ca="1" si="26"/>
        <v>44927</v>
      </c>
      <c r="G1473" t="s">
        <v>1450</v>
      </c>
      <c r="H1473">
        <v>5</v>
      </c>
    </row>
    <row r="1474" spans="1:8" x14ac:dyDescent="0.25">
      <c r="A1474">
        <v>1236</v>
      </c>
      <c r="B1474">
        <v>1309</v>
      </c>
      <c r="C1474">
        <v>41</v>
      </c>
      <c r="D1474" s="2">
        <f ca="1">DATE(YEAR(TODAY())-2,12,25)</f>
        <v>44920</v>
      </c>
      <c r="E1474">
        <v>2</v>
      </c>
      <c r="F1474" s="2">
        <f t="shared" ca="1" si="26"/>
        <v>44922</v>
      </c>
      <c r="G1474" t="s">
        <v>1451</v>
      </c>
      <c r="H1474">
        <v>4</v>
      </c>
    </row>
    <row r="1475" spans="1:8" x14ac:dyDescent="0.25">
      <c r="A1475">
        <v>1333</v>
      </c>
      <c r="B1475">
        <v>1294</v>
      </c>
      <c r="C1475">
        <v>34</v>
      </c>
      <c r="D1475" s="2">
        <f ca="1">DATE(YEAR(TODAY())-2,12,26)</f>
        <v>44921</v>
      </c>
      <c r="E1475">
        <v>5</v>
      </c>
      <c r="F1475" s="2">
        <f t="shared" ca="1" si="26"/>
        <v>44926</v>
      </c>
      <c r="G1475" t="s">
        <v>1452</v>
      </c>
      <c r="H1475">
        <v>4</v>
      </c>
    </row>
    <row r="1476" spans="1:8" x14ac:dyDescent="0.25">
      <c r="A1476">
        <v>1215</v>
      </c>
      <c r="B1476">
        <v>1255</v>
      </c>
      <c r="C1476">
        <v>42</v>
      </c>
      <c r="D1476" s="2">
        <f ca="1">DATE(YEAR(TODAY())-2,12,26)</f>
        <v>44921</v>
      </c>
      <c r="E1476">
        <v>1</v>
      </c>
      <c r="F1476" s="2">
        <f t="shared" ref="F1476:F1487" ca="1" si="27">D1476+E1476</f>
        <v>44922</v>
      </c>
      <c r="G1476" t="s">
        <v>1453</v>
      </c>
      <c r="H1476">
        <v>4</v>
      </c>
    </row>
    <row r="1477" spans="1:8" x14ac:dyDescent="0.25">
      <c r="A1477">
        <v>178</v>
      </c>
      <c r="B1477">
        <v>1290</v>
      </c>
      <c r="C1477">
        <v>78</v>
      </c>
      <c r="D1477" s="2">
        <f ca="1">DATE(YEAR(TODAY())-2,12,27)</f>
        <v>44922</v>
      </c>
      <c r="E1477">
        <v>7</v>
      </c>
      <c r="F1477" s="2">
        <f t="shared" ca="1" si="27"/>
        <v>44929</v>
      </c>
      <c r="G1477" t="s">
        <v>1454</v>
      </c>
      <c r="H1477">
        <v>5</v>
      </c>
    </row>
    <row r="1478" spans="1:8" x14ac:dyDescent="0.25">
      <c r="A1478">
        <v>1931</v>
      </c>
      <c r="B1478">
        <v>1330</v>
      </c>
      <c r="C1478">
        <v>13</v>
      </c>
      <c r="D1478" s="2">
        <f ca="1">DATE(YEAR(TODAY())-2,12,28)</f>
        <v>44923</v>
      </c>
      <c r="E1478">
        <v>2</v>
      </c>
      <c r="F1478" s="2">
        <f t="shared" ca="1" si="27"/>
        <v>44925</v>
      </c>
      <c r="G1478" t="s">
        <v>1455</v>
      </c>
      <c r="H1478">
        <v>5</v>
      </c>
    </row>
    <row r="1479" spans="1:8" x14ac:dyDescent="0.25">
      <c r="A1479">
        <v>286</v>
      </c>
      <c r="B1479">
        <v>1340</v>
      </c>
      <c r="C1479">
        <v>98</v>
      </c>
      <c r="D1479" s="2">
        <f ca="1">DATE(YEAR(TODAY())-2,12,28)</f>
        <v>44923</v>
      </c>
      <c r="E1479">
        <v>2</v>
      </c>
      <c r="F1479" s="2">
        <f t="shared" ca="1" si="27"/>
        <v>44925</v>
      </c>
      <c r="G1479" t="s">
        <v>1456</v>
      </c>
      <c r="H1479">
        <v>4</v>
      </c>
    </row>
    <row r="1480" spans="1:8" x14ac:dyDescent="0.25">
      <c r="A1480">
        <v>1897</v>
      </c>
      <c r="B1480">
        <v>1330</v>
      </c>
      <c r="C1480">
        <v>27</v>
      </c>
      <c r="D1480" s="2">
        <f ca="1">DATE(YEAR(TODAY())-2,12,29)</f>
        <v>44924</v>
      </c>
      <c r="E1480">
        <v>2</v>
      </c>
      <c r="F1480" s="2">
        <f t="shared" ca="1" si="27"/>
        <v>44926</v>
      </c>
      <c r="G1480" t="s">
        <v>1457</v>
      </c>
      <c r="H1480">
        <v>1</v>
      </c>
    </row>
    <row r="1481" spans="1:8" x14ac:dyDescent="0.25">
      <c r="A1481">
        <v>1514</v>
      </c>
      <c r="B1481">
        <v>1335</v>
      </c>
      <c r="C1481">
        <v>72</v>
      </c>
      <c r="D1481" s="2">
        <f ca="1">DATE(YEAR(TODAY())-2,12,29)</f>
        <v>44924</v>
      </c>
      <c r="E1481">
        <v>10</v>
      </c>
      <c r="F1481" s="2">
        <f t="shared" ca="1" si="27"/>
        <v>44934</v>
      </c>
      <c r="G1481" t="s">
        <v>1458</v>
      </c>
      <c r="H1481">
        <v>1</v>
      </c>
    </row>
    <row r="1482" spans="1:8" x14ac:dyDescent="0.25">
      <c r="A1482">
        <v>1993</v>
      </c>
      <c r="B1482">
        <v>1273</v>
      </c>
      <c r="C1482">
        <v>13</v>
      </c>
      <c r="D1482" s="2">
        <f ca="1">DATE(YEAR(TODAY())-2,12,29)</f>
        <v>44924</v>
      </c>
      <c r="E1482">
        <v>3</v>
      </c>
      <c r="F1482" s="2">
        <f t="shared" ca="1" si="27"/>
        <v>44927</v>
      </c>
      <c r="G1482" t="s">
        <v>1459</v>
      </c>
      <c r="H1482">
        <v>4</v>
      </c>
    </row>
    <row r="1483" spans="1:8" x14ac:dyDescent="0.25">
      <c r="A1483">
        <v>1202</v>
      </c>
      <c r="B1483">
        <v>1287</v>
      </c>
      <c r="C1483">
        <v>39</v>
      </c>
      <c r="D1483" s="2">
        <f ca="1">DATE(YEAR(TODAY())-2,12,29)</f>
        <v>44924</v>
      </c>
      <c r="E1483">
        <v>6</v>
      </c>
      <c r="F1483" s="2">
        <f t="shared" ca="1" si="27"/>
        <v>44930</v>
      </c>
      <c r="G1483" t="s">
        <v>1460</v>
      </c>
      <c r="H1483">
        <v>1</v>
      </c>
    </row>
    <row r="1484" spans="1:8" x14ac:dyDescent="0.25">
      <c r="A1484">
        <v>171</v>
      </c>
      <c r="B1484">
        <v>1386</v>
      </c>
      <c r="C1484">
        <v>40</v>
      </c>
      <c r="D1484" s="2">
        <f ca="1">DATE(YEAR(TODAY())-2,12,30)</f>
        <v>44925</v>
      </c>
      <c r="E1484">
        <v>5</v>
      </c>
      <c r="F1484" s="2">
        <f t="shared" ca="1" si="27"/>
        <v>44930</v>
      </c>
      <c r="G1484" t="s">
        <v>1461</v>
      </c>
      <c r="H1484">
        <v>1</v>
      </c>
    </row>
    <row r="1485" spans="1:8" x14ac:dyDescent="0.25">
      <c r="A1485">
        <v>1827</v>
      </c>
      <c r="B1485">
        <v>1384</v>
      </c>
      <c r="C1485">
        <v>20</v>
      </c>
      <c r="D1485" s="2">
        <f ca="1">DATE(YEAR(TODAY())-2,12,30)</f>
        <v>44925</v>
      </c>
      <c r="E1485">
        <v>8</v>
      </c>
      <c r="F1485" s="2">
        <f t="shared" ca="1" si="27"/>
        <v>44933</v>
      </c>
      <c r="G1485" t="s">
        <v>1462</v>
      </c>
      <c r="H1485">
        <v>2</v>
      </c>
    </row>
    <row r="1486" spans="1:8" x14ac:dyDescent="0.25">
      <c r="A1486">
        <v>1277</v>
      </c>
      <c r="B1486">
        <v>1316</v>
      </c>
      <c r="C1486">
        <v>58</v>
      </c>
      <c r="D1486" s="2">
        <f ca="1">DATE(YEAR(TODAY())-2,12,30)</f>
        <v>44925</v>
      </c>
      <c r="E1486">
        <v>6</v>
      </c>
      <c r="F1486" s="2">
        <f t="shared" ca="1" si="27"/>
        <v>44931</v>
      </c>
      <c r="G1486" t="s">
        <v>1463</v>
      </c>
      <c r="H1486">
        <v>4</v>
      </c>
    </row>
    <row r="1487" spans="1:8" x14ac:dyDescent="0.25">
      <c r="A1487">
        <v>1631</v>
      </c>
      <c r="B1487">
        <v>1293</v>
      </c>
      <c r="C1487">
        <v>66</v>
      </c>
      <c r="D1487" s="2">
        <f ca="1">DATE(YEAR(TODAY())-2,12,31)</f>
        <v>44926</v>
      </c>
      <c r="E1487">
        <v>10</v>
      </c>
      <c r="F1487" s="2">
        <f t="shared" ca="1" si="27"/>
        <v>44936</v>
      </c>
      <c r="G1487" t="s">
        <v>1464</v>
      </c>
      <c r="H1487">
        <v>4</v>
      </c>
    </row>
    <row r="1488" spans="1:8" x14ac:dyDescent="0.25">
      <c r="A1488" t="s">
        <v>1465</v>
      </c>
      <c r="C1488" s="6">
        <f>SUBTOTAL(109,Tbl_Orders[Quantity])</f>
        <v>74434</v>
      </c>
      <c r="D1488">
        <f ca="1">SUBTOTAL(102,Tbl_Orders[Order Date])</f>
        <v>1484</v>
      </c>
    </row>
  </sheetData>
  <phoneticPr fontId="2" type="noConversion"/>
  <conditionalFormatting sqref="B4:B930 B934:B1487">
    <cfRule type="cellIs" dxfId="2" priority="2" operator="equal">
      <formula>#REF!</formula>
    </cfRule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E3A18-B857-4113-9907-AD45137D39EE}">
  <dimension ref="A1:H516"/>
  <sheetViews>
    <sheetView zoomScaleNormal="100" workbookViewId="0"/>
  </sheetViews>
  <sheetFormatPr defaultColWidth="8.85546875" defaultRowHeight="15" x14ac:dyDescent="0.25"/>
  <cols>
    <col min="1" max="1" width="7.42578125" bestFit="1" customWidth="1"/>
    <col min="2" max="2" width="9.28515625" customWidth="1"/>
    <col min="3" max="3" width="8.28515625" bestFit="1" customWidth="1"/>
    <col min="4" max="4" width="10.5703125" bestFit="1" customWidth="1"/>
    <col min="5" max="5" width="9.42578125" bestFit="1" customWidth="1"/>
    <col min="6" max="6" width="10.5703125" bestFit="1" customWidth="1"/>
    <col min="7" max="7" width="32.140625" bestFit="1" customWidth="1"/>
    <col min="8" max="8" width="8.42578125" bestFit="1" customWidth="1"/>
  </cols>
  <sheetData>
    <row r="1" spans="1:8" x14ac:dyDescent="0.25">
      <c r="A1">
        <v>410</v>
      </c>
      <c r="B1">
        <v>1255</v>
      </c>
      <c r="C1">
        <v>18</v>
      </c>
      <c r="D1" s="2">
        <f ca="1">DATE(YEAR(TODAY())-1,1,2)</f>
        <v>44928</v>
      </c>
      <c r="E1">
        <v>5</v>
      </c>
      <c r="F1" s="2">
        <f t="shared" ref="F1:F64" ca="1" si="0">D1+E1</f>
        <v>44933</v>
      </c>
      <c r="G1" t="s">
        <v>1466</v>
      </c>
      <c r="H1">
        <v>4</v>
      </c>
    </row>
    <row r="2" spans="1:8" x14ac:dyDescent="0.25">
      <c r="A2">
        <v>1052</v>
      </c>
      <c r="B2">
        <v>1321</v>
      </c>
      <c r="C2">
        <v>56</v>
      </c>
      <c r="D2" s="2">
        <f ca="1">DATE(YEAR(TODAY())-1,1,2)</f>
        <v>44928</v>
      </c>
      <c r="E2">
        <v>6</v>
      </c>
      <c r="F2" s="2">
        <f t="shared" ca="1" si="0"/>
        <v>44934</v>
      </c>
      <c r="G2" t="s">
        <v>1467</v>
      </c>
      <c r="H2">
        <v>4</v>
      </c>
    </row>
    <row r="3" spans="1:8" x14ac:dyDescent="0.25">
      <c r="A3">
        <v>543</v>
      </c>
      <c r="B3">
        <v>1317</v>
      </c>
      <c r="C3">
        <v>71</v>
      </c>
      <c r="D3" s="2">
        <f ca="1">DATE(YEAR(TODAY())-1,1,2)</f>
        <v>44928</v>
      </c>
      <c r="E3">
        <v>10</v>
      </c>
      <c r="F3" s="2">
        <f t="shared" ca="1" si="0"/>
        <v>44938</v>
      </c>
      <c r="G3" t="s">
        <v>1468</v>
      </c>
      <c r="H3">
        <v>4</v>
      </c>
    </row>
    <row r="4" spans="1:8" x14ac:dyDescent="0.25">
      <c r="A4">
        <v>1256</v>
      </c>
      <c r="B4">
        <v>1385</v>
      </c>
      <c r="C4">
        <v>34</v>
      </c>
      <c r="D4" s="2">
        <f ca="1">DATE(YEAR(TODAY())-1,1,2)</f>
        <v>44928</v>
      </c>
      <c r="E4">
        <v>4</v>
      </c>
      <c r="F4" s="2">
        <f t="shared" ca="1" si="0"/>
        <v>44932</v>
      </c>
      <c r="G4" t="s">
        <v>1469</v>
      </c>
      <c r="H4">
        <v>1</v>
      </c>
    </row>
    <row r="5" spans="1:8" x14ac:dyDescent="0.25">
      <c r="A5">
        <v>509</v>
      </c>
      <c r="B5">
        <v>1310</v>
      </c>
      <c r="C5">
        <v>64</v>
      </c>
      <c r="D5" s="2">
        <f ca="1">DATE(YEAR(TODAY())-1,1,4)</f>
        <v>44930</v>
      </c>
      <c r="E5">
        <v>8</v>
      </c>
      <c r="F5" s="2">
        <f t="shared" ca="1" si="0"/>
        <v>44938</v>
      </c>
      <c r="G5" t="s">
        <v>1470</v>
      </c>
      <c r="H5">
        <v>1</v>
      </c>
    </row>
    <row r="6" spans="1:8" x14ac:dyDescent="0.25">
      <c r="A6">
        <v>251</v>
      </c>
      <c r="B6">
        <v>1298</v>
      </c>
      <c r="C6">
        <v>70</v>
      </c>
      <c r="D6" s="2">
        <f ca="1">DATE(YEAR(TODAY())-1,1,5)</f>
        <v>44931</v>
      </c>
      <c r="E6">
        <v>3</v>
      </c>
      <c r="F6" s="2">
        <f t="shared" ca="1" si="0"/>
        <v>44934</v>
      </c>
      <c r="G6" t="s">
        <v>1471</v>
      </c>
      <c r="H6">
        <v>1</v>
      </c>
    </row>
    <row r="7" spans="1:8" x14ac:dyDescent="0.25">
      <c r="A7">
        <v>1887</v>
      </c>
      <c r="B7">
        <v>1329</v>
      </c>
      <c r="C7">
        <v>45</v>
      </c>
      <c r="D7" s="2">
        <f ca="1">DATE(YEAR(TODAY())-1,1,6)</f>
        <v>44932</v>
      </c>
      <c r="E7">
        <v>2</v>
      </c>
      <c r="F7" s="2">
        <f t="shared" ca="1" si="0"/>
        <v>44934</v>
      </c>
      <c r="G7" t="s">
        <v>1472</v>
      </c>
      <c r="H7">
        <v>5</v>
      </c>
    </row>
    <row r="8" spans="1:8" x14ac:dyDescent="0.25">
      <c r="A8">
        <v>197</v>
      </c>
      <c r="B8">
        <v>1387</v>
      </c>
      <c r="C8">
        <v>91</v>
      </c>
      <c r="D8" s="2">
        <f ca="1">DATE(YEAR(TODAY())-1,1,7)</f>
        <v>44933</v>
      </c>
      <c r="E8">
        <v>7</v>
      </c>
      <c r="F8" s="2">
        <f t="shared" ca="1" si="0"/>
        <v>44940</v>
      </c>
      <c r="G8" t="s">
        <v>1473</v>
      </c>
      <c r="H8">
        <v>4</v>
      </c>
    </row>
    <row r="9" spans="1:8" x14ac:dyDescent="0.25">
      <c r="A9">
        <v>1267</v>
      </c>
      <c r="B9">
        <v>1357</v>
      </c>
      <c r="C9">
        <v>64</v>
      </c>
      <c r="D9" s="2">
        <f ca="1">DATE(YEAR(TODAY())-1,1,9)</f>
        <v>44935</v>
      </c>
      <c r="E9">
        <v>1</v>
      </c>
      <c r="F9" s="2">
        <f t="shared" ca="1" si="0"/>
        <v>44936</v>
      </c>
      <c r="G9" t="s">
        <v>1474</v>
      </c>
      <c r="H9">
        <v>4</v>
      </c>
    </row>
    <row r="10" spans="1:8" x14ac:dyDescent="0.25">
      <c r="A10">
        <v>799</v>
      </c>
      <c r="B10">
        <v>1369</v>
      </c>
      <c r="C10">
        <v>54</v>
      </c>
      <c r="D10" s="2">
        <f ca="1">DATE(YEAR(TODAY())-1,1,9)</f>
        <v>44935</v>
      </c>
      <c r="E10">
        <v>7</v>
      </c>
      <c r="F10" s="2">
        <f t="shared" ca="1" si="0"/>
        <v>44942</v>
      </c>
      <c r="G10" t="s">
        <v>1475</v>
      </c>
      <c r="H10">
        <v>1</v>
      </c>
    </row>
    <row r="11" spans="1:8" x14ac:dyDescent="0.25">
      <c r="A11">
        <v>1964</v>
      </c>
      <c r="B11">
        <v>1379</v>
      </c>
      <c r="C11">
        <v>52</v>
      </c>
      <c r="D11" s="2">
        <f ca="1">DATE(YEAR(TODAY())-1,1,10)</f>
        <v>44936</v>
      </c>
      <c r="E11">
        <v>8</v>
      </c>
      <c r="F11" s="2">
        <f t="shared" ca="1" si="0"/>
        <v>44944</v>
      </c>
      <c r="G11" t="s">
        <v>1476</v>
      </c>
      <c r="H11">
        <v>5</v>
      </c>
    </row>
    <row r="12" spans="1:8" x14ac:dyDescent="0.25">
      <c r="A12">
        <v>270</v>
      </c>
      <c r="B12">
        <v>1343</v>
      </c>
      <c r="C12">
        <v>63</v>
      </c>
      <c r="D12" s="2">
        <f ca="1">DATE(YEAR(TODAY())-1,1,11)</f>
        <v>44937</v>
      </c>
      <c r="E12">
        <v>8</v>
      </c>
      <c r="F12" s="2">
        <f t="shared" ca="1" si="0"/>
        <v>44945</v>
      </c>
      <c r="G12" t="s">
        <v>1477</v>
      </c>
      <c r="H12">
        <v>4</v>
      </c>
    </row>
    <row r="13" spans="1:8" x14ac:dyDescent="0.25">
      <c r="A13">
        <v>1693</v>
      </c>
      <c r="B13">
        <v>1260</v>
      </c>
      <c r="C13">
        <v>93</v>
      </c>
      <c r="D13" s="2">
        <f ca="1">DATE(YEAR(TODAY())-1,1,11)</f>
        <v>44937</v>
      </c>
      <c r="E13">
        <v>1</v>
      </c>
      <c r="F13" s="2">
        <f t="shared" ca="1" si="0"/>
        <v>44938</v>
      </c>
      <c r="G13" t="s">
        <v>1478</v>
      </c>
      <c r="H13">
        <v>4</v>
      </c>
    </row>
    <row r="14" spans="1:8" x14ac:dyDescent="0.25">
      <c r="A14">
        <v>1715</v>
      </c>
      <c r="B14">
        <v>1243</v>
      </c>
      <c r="C14">
        <v>67</v>
      </c>
      <c r="D14" s="2">
        <f ca="1">DATE(YEAR(TODAY())-1,1,11)</f>
        <v>44937</v>
      </c>
      <c r="E14">
        <v>5</v>
      </c>
      <c r="F14" s="2">
        <f t="shared" ca="1" si="0"/>
        <v>44942</v>
      </c>
      <c r="G14" t="s">
        <v>1479</v>
      </c>
      <c r="H14">
        <v>4</v>
      </c>
    </row>
    <row r="15" spans="1:8" x14ac:dyDescent="0.25">
      <c r="A15">
        <v>324</v>
      </c>
      <c r="B15">
        <v>1251</v>
      </c>
      <c r="C15">
        <v>14</v>
      </c>
      <c r="D15" s="2">
        <f ca="1">DATE(YEAR(TODAY())-1,1,11)</f>
        <v>44937</v>
      </c>
      <c r="E15">
        <v>1</v>
      </c>
      <c r="F15" s="2">
        <f t="shared" ca="1" si="0"/>
        <v>44938</v>
      </c>
      <c r="G15" t="s">
        <v>1480</v>
      </c>
      <c r="H15">
        <v>4</v>
      </c>
    </row>
    <row r="16" spans="1:8" x14ac:dyDescent="0.25">
      <c r="A16">
        <v>940</v>
      </c>
      <c r="B16">
        <v>1390</v>
      </c>
      <c r="C16">
        <v>94</v>
      </c>
      <c r="D16" s="2">
        <f ca="1">DATE(YEAR(TODAY())-1,1,12)</f>
        <v>44938</v>
      </c>
      <c r="E16">
        <v>8</v>
      </c>
      <c r="F16" s="2">
        <f t="shared" ca="1" si="0"/>
        <v>44946</v>
      </c>
      <c r="G16" t="s">
        <v>1481</v>
      </c>
      <c r="H16">
        <v>1</v>
      </c>
    </row>
    <row r="17" spans="1:8" x14ac:dyDescent="0.25">
      <c r="A17">
        <v>1410</v>
      </c>
      <c r="B17">
        <v>1245</v>
      </c>
      <c r="C17">
        <v>77</v>
      </c>
      <c r="D17" s="2">
        <f ca="1">DATE(YEAR(TODAY())-1,1,12)</f>
        <v>44938</v>
      </c>
      <c r="E17">
        <v>2</v>
      </c>
      <c r="F17" s="2">
        <f t="shared" ca="1" si="0"/>
        <v>44940</v>
      </c>
      <c r="G17" t="s">
        <v>1482</v>
      </c>
      <c r="H17">
        <v>4</v>
      </c>
    </row>
    <row r="18" spans="1:8" x14ac:dyDescent="0.25">
      <c r="A18">
        <v>833</v>
      </c>
      <c r="B18">
        <v>1353</v>
      </c>
      <c r="C18">
        <v>8</v>
      </c>
      <c r="D18" s="2">
        <f ca="1">DATE(YEAR(TODAY())-1,1,14)</f>
        <v>44940</v>
      </c>
      <c r="E18">
        <v>2</v>
      </c>
      <c r="F18" s="2">
        <f t="shared" ca="1" si="0"/>
        <v>44942</v>
      </c>
      <c r="G18" t="s">
        <v>1483</v>
      </c>
      <c r="H18">
        <v>2</v>
      </c>
    </row>
    <row r="19" spans="1:8" x14ac:dyDescent="0.25">
      <c r="A19">
        <v>1965</v>
      </c>
      <c r="B19">
        <v>1348</v>
      </c>
      <c r="C19">
        <v>9</v>
      </c>
      <c r="D19" s="2">
        <f ca="1">DATE(YEAR(TODAY())-1,1,14)</f>
        <v>44940</v>
      </c>
      <c r="E19">
        <v>9</v>
      </c>
      <c r="F19" s="2">
        <f t="shared" ca="1" si="0"/>
        <v>44949</v>
      </c>
      <c r="G19" t="s">
        <v>241</v>
      </c>
      <c r="H19">
        <v>2</v>
      </c>
    </row>
    <row r="20" spans="1:8" x14ac:dyDescent="0.25">
      <c r="A20">
        <v>317</v>
      </c>
      <c r="B20">
        <v>1256</v>
      </c>
      <c r="C20">
        <v>64</v>
      </c>
      <c r="D20" s="2">
        <f ca="1">DATE(YEAR(TODAY())-1,1,16)</f>
        <v>44942</v>
      </c>
      <c r="E20">
        <v>6</v>
      </c>
      <c r="F20" s="2">
        <f t="shared" ca="1" si="0"/>
        <v>44948</v>
      </c>
      <c r="G20" t="s">
        <v>1484</v>
      </c>
      <c r="H20">
        <v>2</v>
      </c>
    </row>
    <row r="21" spans="1:8" x14ac:dyDescent="0.25">
      <c r="A21">
        <v>166</v>
      </c>
      <c r="B21">
        <v>1335</v>
      </c>
      <c r="C21">
        <v>65</v>
      </c>
      <c r="D21" s="2">
        <f ca="1">DATE(YEAR(TODAY())-1,1,16)</f>
        <v>44942</v>
      </c>
      <c r="E21">
        <v>9</v>
      </c>
      <c r="F21" s="2">
        <f t="shared" ca="1" si="0"/>
        <v>44951</v>
      </c>
      <c r="G21" t="s">
        <v>1485</v>
      </c>
      <c r="H21">
        <v>1</v>
      </c>
    </row>
    <row r="22" spans="1:8" x14ac:dyDescent="0.25">
      <c r="A22">
        <v>1120</v>
      </c>
      <c r="B22">
        <v>1346</v>
      </c>
      <c r="C22">
        <v>99</v>
      </c>
      <c r="D22" s="2">
        <f ca="1">DATE(YEAR(TODAY())-1,1,16)</f>
        <v>44942</v>
      </c>
      <c r="E22">
        <v>9</v>
      </c>
      <c r="F22" s="2">
        <f t="shared" ca="1" si="0"/>
        <v>44951</v>
      </c>
      <c r="G22" t="s">
        <v>1486</v>
      </c>
      <c r="H22">
        <v>5</v>
      </c>
    </row>
    <row r="23" spans="1:8" x14ac:dyDescent="0.25">
      <c r="A23">
        <v>212</v>
      </c>
      <c r="B23">
        <v>1366</v>
      </c>
      <c r="C23">
        <v>100</v>
      </c>
      <c r="D23" s="2">
        <f ca="1">DATE(YEAR(TODAY())-1,1,17)</f>
        <v>44943</v>
      </c>
      <c r="E23">
        <v>3</v>
      </c>
      <c r="F23" s="2">
        <f t="shared" ca="1" si="0"/>
        <v>44946</v>
      </c>
      <c r="G23" t="s">
        <v>1487</v>
      </c>
      <c r="H23">
        <v>5</v>
      </c>
    </row>
    <row r="24" spans="1:8" x14ac:dyDescent="0.25">
      <c r="A24">
        <v>314</v>
      </c>
      <c r="B24">
        <v>1286</v>
      </c>
      <c r="C24">
        <v>34</v>
      </c>
      <c r="D24" s="2">
        <f ca="1">DATE(YEAR(TODAY())-1,1,18)</f>
        <v>44944</v>
      </c>
      <c r="E24">
        <v>2</v>
      </c>
      <c r="F24" s="2">
        <f t="shared" ca="1" si="0"/>
        <v>44946</v>
      </c>
      <c r="G24" t="s">
        <v>1488</v>
      </c>
      <c r="H24">
        <v>5</v>
      </c>
    </row>
    <row r="25" spans="1:8" x14ac:dyDescent="0.25">
      <c r="A25">
        <v>1670</v>
      </c>
      <c r="B25">
        <v>1305</v>
      </c>
      <c r="C25">
        <v>17</v>
      </c>
      <c r="D25" s="2">
        <f ca="1">DATE(YEAR(TODAY())-1,1,18)</f>
        <v>44944</v>
      </c>
      <c r="E25">
        <v>10</v>
      </c>
      <c r="F25" s="2">
        <f t="shared" ca="1" si="0"/>
        <v>44954</v>
      </c>
      <c r="G25" t="s">
        <v>1489</v>
      </c>
      <c r="H25">
        <v>1</v>
      </c>
    </row>
    <row r="26" spans="1:8" x14ac:dyDescent="0.25">
      <c r="A26">
        <v>1112</v>
      </c>
      <c r="B26">
        <v>1246</v>
      </c>
      <c r="C26">
        <v>45</v>
      </c>
      <c r="D26" s="2">
        <f ca="1">DATE(YEAR(TODAY())-1,1,19)</f>
        <v>44945</v>
      </c>
      <c r="E26">
        <v>5</v>
      </c>
      <c r="F26" s="2">
        <f t="shared" ca="1" si="0"/>
        <v>44950</v>
      </c>
      <c r="G26" t="s">
        <v>1490</v>
      </c>
      <c r="H26">
        <v>4</v>
      </c>
    </row>
    <row r="27" spans="1:8" x14ac:dyDescent="0.25">
      <c r="A27">
        <v>793</v>
      </c>
      <c r="B27">
        <v>1339</v>
      </c>
      <c r="C27">
        <v>53</v>
      </c>
      <c r="D27" s="2">
        <f ca="1">DATE(YEAR(TODAY())-1,1,20)</f>
        <v>44946</v>
      </c>
      <c r="E27">
        <v>2</v>
      </c>
      <c r="F27" s="2">
        <f t="shared" ca="1" si="0"/>
        <v>44948</v>
      </c>
      <c r="G27" t="s">
        <v>1491</v>
      </c>
      <c r="H27">
        <v>5</v>
      </c>
    </row>
    <row r="28" spans="1:8" x14ac:dyDescent="0.25">
      <c r="A28">
        <v>687</v>
      </c>
      <c r="B28">
        <v>1384</v>
      </c>
      <c r="C28">
        <v>47</v>
      </c>
      <c r="D28" s="2">
        <f ca="1">DATE(YEAR(TODAY())-1,1,20)</f>
        <v>44946</v>
      </c>
      <c r="E28">
        <v>9</v>
      </c>
      <c r="F28" s="2">
        <f t="shared" ca="1" si="0"/>
        <v>44955</v>
      </c>
      <c r="G28" t="s">
        <v>1492</v>
      </c>
      <c r="H28">
        <v>2</v>
      </c>
    </row>
    <row r="29" spans="1:8" x14ac:dyDescent="0.25">
      <c r="A29">
        <v>1716</v>
      </c>
      <c r="B29">
        <v>1249</v>
      </c>
      <c r="C29">
        <v>64</v>
      </c>
      <c r="D29" s="2">
        <f ca="1">DATE(YEAR(TODAY())-1,1,21)</f>
        <v>44947</v>
      </c>
      <c r="E29">
        <v>10</v>
      </c>
      <c r="F29" s="2">
        <f t="shared" ca="1" si="0"/>
        <v>44957</v>
      </c>
      <c r="G29" t="s">
        <v>1493</v>
      </c>
      <c r="H29">
        <v>1</v>
      </c>
    </row>
    <row r="30" spans="1:8" x14ac:dyDescent="0.25">
      <c r="A30">
        <v>1153</v>
      </c>
      <c r="B30">
        <v>1359</v>
      </c>
      <c r="C30">
        <v>85</v>
      </c>
      <c r="D30" s="2">
        <f ca="1">DATE(YEAR(TODAY())-1,1,21)</f>
        <v>44947</v>
      </c>
      <c r="E30">
        <v>2</v>
      </c>
      <c r="F30" s="2">
        <f t="shared" ca="1" si="0"/>
        <v>44949</v>
      </c>
      <c r="G30" t="s">
        <v>1494</v>
      </c>
      <c r="H30">
        <v>4</v>
      </c>
    </row>
    <row r="31" spans="1:8" x14ac:dyDescent="0.25">
      <c r="A31">
        <v>1418</v>
      </c>
      <c r="B31">
        <v>1288</v>
      </c>
      <c r="C31">
        <v>32</v>
      </c>
      <c r="D31" s="2">
        <f ca="1">DATE(YEAR(TODAY())-1,1,21)</f>
        <v>44947</v>
      </c>
      <c r="E31">
        <v>2</v>
      </c>
      <c r="F31" s="2">
        <f t="shared" ca="1" si="0"/>
        <v>44949</v>
      </c>
      <c r="G31" t="s">
        <v>1324</v>
      </c>
      <c r="H31">
        <v>1</v>
      </c>
    </row>
    <row r="32" spans="1:8" x14ac:dyDescent="0.25">
      <c r="A32">
        <v>586</v>
      </c>
      <c r="B32">
        <v>1287</v>
      </c>
      <c r="C32">
        <v>93</v>
      </c>
      <c r="D32" s="2">
        <f ca="1">DATE(YEAR(TODAY())-1,1,22)</f>
        <v>44948</v>
      </c>
      <c r="E32">
        <v>8</v>
      </c>
      <c r="F32" s="2">
        <f t="shared" ca="1" si="0"/>
        <v>44956</v>
      </c>
      <c r="G32" t="s">
        <v>1495</v>
      </c>
      <c r="H32">
        <v>2</v>
      </c>
    </row>
    <row r="33" spans="1:8" x14ac:dyDescent="0.25">
      <c r="A33">
        <v>125</v>
      </c>
      <c r="B33">
        <v>1301</v>
      </c>
      <c r="C33">
        <v>26</v>
      </c>
      <c r="D33" s="2">
        <f ca="1">DATE(YEAR(TODAY())-1,1,24)</f>
        <v>44950</v>
      </c>
      <c r="E33">
        <v>3</v>
      </c>
      <c r="F33" s="2">
        <f t="shared" ca="1" si="0"/>
        <v>44953</v>
      </c>
      <c r="G33" t="s">
        <v>1496</v>
      </c>
      <c r="H33">
        <v>4</v>
      </c>
    </row>
    <row r="34" spans="1:8" x14ac:dyDescent="0.25">
      <c r="A34">
        <v>174</v>
      </c>
      <c r="B34">
        <v>1279</v>
      </c>
      <c r="C34">
        <v>96</v>
      </c>
      <c r="D34" s="2">
        <f ca="1">DATE(YEAR(TODAY())-1,1,25)</f>
        <v>44951</v>
      </c>
      <c r="E34">
        <v>2</v>
      </c>
      <c r="F34" s="2">
        <f t="shared" ca="1" si="0"/>
        <v>44953</v>
      </c>
      <c r="G34" t="s">
        <v>1497</v>
      </c>
      <c r="H34">
        <v>2</v>
      </c>
    </row>
    <row r="35" spans="1:8" x14ac:dyDescent="0.25">
      <c r="A35">
        <v>564</v>
      </c>
      <c r="B35">
        <v>1313</v>
      </c>
      <c r="C35">
        <v>24</v>
      </c>
      <c r="D35" s="2">
        <f ca="1">DATE(YEAR(TODAY())-1,1,25)</f>
        <v>44951</v>
      </c>
      <c r="E35">
        <v>7</v>
      </c>
      <c r="F35" s="2">
        <f t="shared" ca="1" si="0"/>
        <v>44958</v>
      </c>
      <c r="G35" t="s">
        <v>1498</v>
      </c>
      <c r="H35">
        <v>4</v>
      </c>
    </row>
    <row r="36" spans="1:8" x14ac:dyDescent="0.25">
      <c r="A36">
        <v>1294</v>
      </c>
      <c r="B36">
        <v>1260</v>
      </c>
      <c r="C36">
        <v>15</v>
      </c>
      <c r="D36" s="2">
        <f ca="1">DATE(YEAR(TODAY())-1,1,26)</f>
        <v>44952</v>
      </c>
      <c r="E36">
        <v>1</v>
      </c>
      <c r="F36" s="2">
        <f t="shared" ca="1" si="0"/>
        <v>44953</v>
      </c>
      <c r="G36" t="s">
        <v>1499</v>
      </c>
      <c r="H36">
        <v>4</v>
      </c>
    </row>
    <row r="37" spans="1:8" x14ac:dyDescent="0.25">
      <c r="A37">
        <v>1448</v>
      </c>
      <c r="B37">
        <v>1325</v>
      </c>
      <c r="C37">
        <v>80</v>
      </c>
      <c r="D37" s="2">
        <f ca="1">DATE(YEAR(TODAY())-1,1,26)</f>
        <v>44952</v>
      </c>
      <c r="E37">
        <v>9</v>
      </c>
      <c r="F37" s="2">
        <f t="shared" ca="1" si="0"/>
        <v>44961</v>
      </c>
      <c r="G37" t="s">
        <v>1500</v>
      </c>
      <c r="H37">
        <v>5</v>
      </c>
    </row>
    <row r="38" spans="1:8" x14ac:dyDescent="0.25">
      <c r="A38">
        <v>1606</v>
      </c>
      <c r="B38">
        <v>1336</v>
      </c>
      <c r="C38">
        <v>52</v>
      </c>
      <c r="D38" s="2">
        <f ca="1">DATE(YEAR(TODAY())-1,1,27)</f>
        <v>44953</v>
      </c>
      <c r="E38">
        <v>7</v>
      </c>
      <c r="F38" s="2">
        <f t="shared" ca="1" si="0"/>
        <v>44960</v>
      </c>
      <c r="G38" t="s">
        <v>1501</v>
      </c>
      <c r="H38">
        <v>2</v>
      </c>
    </row>
    <row r="39" spans="1:8" x14ac:dyDescent="0.25">
      <c r="A39">
        <v>482</v>
      </c>
      <c r="B39">
        <v>1286</v>
      </c>
      <c r="C39">
        <v>19</v>
      </c>
      <c r="D39" s="2">
        <f ca="1">DATE(YEAR(TODAY())-1,1,28)</f>
        <v>44954</v>
      </c>
      <c r="E39">
        <v>1</v>
      </c>
      <c r="F39" s="2">
        <f t="shared" ca="1" si="0"/>
        <v>44955</v>
      </c>
      <c r="G39" t="s">
        <v>1502</v>
      </c>
      <c r="H39">
        <v>4</v>
      </c>
    </row>
    <row r="40" spans="1:8" x14ac:dyDescent="0.25">
      <c r="A40">
        <v>71</v>
      </c>
      <c r="B40">
        <v>1374</v>
      </c>
      <c r="C40">
        <v>21</v>
      </c>
      <c r="D40" s="2">
        <f ca="1">DATE(YEAR(TODAY())-1,1,28)</f>
        <v>44954</v>
      </c>
      <c r="E40">
        <v>4</v>
      </c>
      <c r="F40" s="2">
        <f t="shared" ca="1" si="0"/>
        <v>44958</v>
      </c>
      <c r="G40" t="s">
        <v>1503</v>
      </c>
      <c r="H40">
        <v>2</v>
      </c>
    </row>
    <row r="41" spans="1:8" x14ac:dyDescent="0.25">
      <c r="A41">
        <v>1221</v>
      </c>
      <c r="B41">
        <v>1341</v>
      </c>
      <c r="C41">
        <v>95</v>
      </c>
      <c r="D41" s="2">
        <f ca="1">DATE(YEAR(TODAY())-1,1,28)</f>
        <v>44954</v>
      </c>
      <c r="E41">
        <v>4</v>
      </c>
      <c r="F41" s="2">
        <f t="shared" ca="1" si="0"/>
        <v>44958</v>
      </c>
      <c r="G41" t="s">
        <v>1504</v>
      </c>
      <c r="H41">
        <v>2</v>
      </c>
    </row>
    <row r="42" spans="1:8" x14ac:dyDescent="0.25">
      <c r="A42">
        <v>357</v>
      </c>
      <c r="B42">
        <v>1312</v>
      </c>
      <c r="C42">
        <v>64</v>
      </c>
      <c r="D42" s="2">
        <f ca="1">DATE(YEAR(TODAY())-1,1,28)</f>
        <v>44954</v>
      </c>
      <c r="E42">
        <v>2</v>
      </c>
      <c r="F42" s="2">
        <f t="shared" ca="1" si="0"/>
        <v>44956</v>
      </c>
      <c r="G42" t="s">
        <v>1505</v>
      </c>
      <c r="H42">
        <v>5</v>
      </c>
    </row>
    <row r="43" spans="1:8" x14ac:dyDescent="0.25">
      <c r="A43">
        <v>1838</v>
      </c>
      <c r="B43">
        <v>1315</v>
      </c>
      <c r="C43">
        <v>21</v>
      </c>
      <c r="D43" s="2">
        <f ca="1">DATE(YEAR(TODAY())-1,1,28)</f>
        <v>44954</v>
      </c>
      <c r="E43">
        <v>7</v>
      </c>
      <c r="F43" s="2">
        <f t="shared" ca="1" si="0"/>
        <v>44961</v>
      </c>
      <c r="G43" t="s">
        <v>1506</v>
      </c>
      <c r="H43">
        <v>1</v>
      </c>
    </row>
    <row r="44" spans="1:8" x14ac:dyDescent="0.25">
      <c r="A44">
        <v>929</v>
      </c>
      <c r="B44">
        <v>1322</v>
      </c>
      <c r="C44">
        <v>19</v>
      </c>
      <c r="D44" s="2">
        <f ca="1">DATE(YEAR(TODAY())-1,1,29)</f>
        <v>44955</v>
      </c>
      <c r="E44">
        <v>3</v>
      </c>
      <c r="F44" s="2">
        <f t="shared" ca="1" si="0"/>
        <v>44958</v>
      </c>
      <c r="G44" t="s">
        <v>1507</v>
      </c>
      <c r="H44">
        <v>2</v>
      </c>
    </row>
    <row r="45" spans="1:8" x14ac:dyDescent="0.25">
      <c r="A45">
        <v>762</v>
      </c>
      <c r="B45">
        <v>1354</v>
      </c>
      <c r="C45">
        <v>9</v>
      </c>
      <c r="D45" s="2">
        <f ca="1">DATE(YEAR(TODAY())-1,1,29)</f>
        <v>44955</v>
      </c>
      <c r="E45">
        <v>9</v>
      </c>
      <c r="F45" s="2">
        <f t="shared" ca="1" si="0"/>
        <v>44964</v>
      </c>
      <c r="G45" t="s">
        <v>1508</v>
      </c>
      <c r="H45">
        <v>4</v>
      </c>
    </row>
    <row r="46" spans="1:8" x14ac:dyDescent="0.25">
      <c r="A46">
        <v>862</v>
      </c>
      <c r="B46">
        <v>1274</v>
      </c>
      <c r="C46">
        <v>2</v>
      </c>
      <c r="D46" s="2">
        <f ca="1">DATE(YEAR(TODAY())-1,1,29)</f>
        <v>44955</v>
      </c>
      <c r="E46">
        <v>2</v>
      </c>
      <c r="F46" s="2">
        <f t="shared" ca="1" si="0"/>
        <v>44957</v>
      </c>
      <c r="G46" t="s">
        <v>1509</v>
      </c>
      <c r="H46">
        <v>2</v>
      </c>
    </row>
    <row r="47" spans="1:8" x14ac:dyDescent="0.25">
      <c r="A47">
        <v>1602</v>
      </c>
      <c r="B47">
        <v>1338</v>
      </c>
      <c r="C47">
        <v>28</v>
      </c>
      <c r="D47" s="2">
        <f ca="1">DATE(YEAR(TODAY())-1,1,30)</f>
        <v>44956</v>
      </c>
      <c r="E47">
        <v>6</v>
      </c>
      <c r="F47" s="2">
        <f t="shared" ca="1" si="0"/>
        <v>44962</v>
      </c>
      <c r="G47" t="s">
        <v>1510</v>
      </c>
      <c r="H47">
        <v>1</v>
      </c>
    </row>
    <row r="48" spans="1:8" x14ac:dyDescent="0.25">
      <c r="A48">
        <v>1385</v>
      </c>
      <c r="B48">
        <v>1343</v>
      </c>
      <c r="C48">
        <v>36</v>
      </c>
      <c r="D48" s="2">
        <f ca="1">DATE(YEAR(TODAY())-1,1,31)</f>
        <v>44957</v>
      </c>
      <c r="E48">
        <v>9</v>
      </c>
      <c r="F48" s="2">
        <f t="shared" ca="1" si="0"/>
        <v>44966</v>
      </c>
      <c r="G48" t="s">
        <v>1511</v>
      </c>
      <c r="H48">
        <v>1</v>
      </c>
    </row>
    <row r="49" spans="1:8" x14ac:dyDescent="0.25">
      <c r="A49">
        <v>9</v>
      </c>
      <c r="B49">
        <v>1350</v>
      </c>
      <c r="C49">
        <v>75</v>
      </c>
      <c r="D49" s="2">
        <f ca="1">DATE(YEAR(TODAY())-1,1,31)</f>
        <v>44957</v>
      </c>
      <c r="E49">
        <v>2</v>
      </c>
      <c r="F49" s="2">
        <f t="shared" ca="1" si="0"/>
        <v>44959</v>
      </c>
      <c r="G49" t="s">
        <v>1512</v>
      </c>
      <c r="H49">
        <v>5</v>
      </c>
    </row>
    <row r="50" spans="1:8" x14ac:dyDescent="0.25">
      <c r="A50">
        <v>118</v>
      </c>
      <c r="B50">
        <v>1304</v>
      </c>
      <c r="C50">
        <v>10</v>
      </c>
      <c r="D50" s="2">
        <f ca="1">DATE(YEAR(TODAY())-1,2,1)</f>
        <v>44958</v>
      </c>
      <c r="E50">
        <v>4</v>
      </c>
      <c r="F50" s="2">
        <f t="shared" ca="1" si="0"/>
        <v>44962</v>
      </c>
      <c r="G50" t="s">
        <v>1513</v>
      </c>
      <c r="H50">
        <v>1</v>
      </c>
    </row>
    <row r="51" spans="1:8" x14ac:dyDescent="0.25">
      <c r="A51">
        <v>1371</v>
      </c>
      <c r="B51">
        <v>1333</v>
      </c>
      <c r="C51">
        <v>2</v>
      </c>
      <c r="D51" s="2">
        <f ca="1">DATE(YEAR(TODAY())-1,2,2)</f>
        <v>44959</v>
      </c>
      <c r="E51">
        <v>10</v>
      </c>
      <c r="F51" s="2">
        <f t="shared" ca="1" si="0"/>
        <v>44969</v>
      </c>
      <c r="G51" t="s">
        <v>1514</v>
      </c>
      <c r="H51">
        <v>2</v>
      </c>
    </row>
    <row r="52" spans="1:8" x14ac:dyDescent="0.25">
      <c r="A52">
        <v>1150</v>
      </c>
      <c r="B52">
        <v>1357</v>
      </c>
      <c r="C52">
        <v>91</v>
      </c>
      <c r="D52" s="2">
        <f ca="1">DATE(YEAR(TODAY())-1,2,3)</f>
        <v>44960</v>
      </c>
      <c r="E52">
        <v>9</v>
      </c>
      <c r="F52" s="2">
        <f t="shared" ca="1" si="0"/>
        <v>44969</v>
      </c>
      <c r="G52" t="s">
        <v>1515</v>
      </c>
      <c r="H52">
        <v>5</v>
      </c>
    </row>
    <row r="53" spans="1:8" x14ac:dyDescent="0.25">
      <c r="A53">
        <v>1425</v>
      </c>
      <c r="B53">
        <v>1369</v>
      </c>
      <c r="C53">
        <v>68</v>
      </c>
      <c r="D53" s="2">
        <f ca="1">DATE(YEAR(TODAY())-1,2,4)</f>
        <v>44961</v>
      </c>
      <c r="E53">
        <v>3</v>
      </c>
      <c r="F53" s="2">
        <f t="shared" ca="1" si="0"/>
        <v>44964</v>
      </c>
      <c r="G53" t="s">
        <v>1516</v>
      </c>
      <c r="H53">
        <v>2</v>
      </c>
    </row>
    <row r="54" spans="1:8" x14ac:dyDescent="0.25">
      <c r="A54">
        <v>1453</v>
      </c>
      <c r="B54">
        <v>1254</v>
      </c>
      <c r="C54">
        <v>56</v>
      </c>
      <c r="D54" s="2">
        <f ca="1">DATE(YEAR(TODAY())-1,2,4)</f>
        <v>44961</v>
      </c>
      <c r="E54">
        <v>4</v>
      </c>
      <c r="F54" s="2">
        <f t="shared" ca="1" si="0"/>
        <v>44965</v>
      </c>
      <c r="G54" t="s">
        <v>1517</v>
      </c>
      <c r="H54">
        <v>2</v>
      </c>
    </row>
    <row r="55" spans="1:8" x14ac:dyDescent="0.25">
      <c r="A55">
        <v>363</v>
      </c>
      <c r="B55">
        <v>1381</v>
      </c>
      <c r="C55">
        <v>88</v>
      </c>
      <c r="D55" s="2">
        <f ca="1">DATE(YEAR(TODAY())-1,2,4)</f>
        <v>44961</v>
      </c>
      <c r="E55">
        <v>6</v>
      </c>
      <c r="F55" s="2">
        <f t="shared" ca="1" si="0"/>
        <v>44967</v>
      </c>
      <c r="G55" t="s">
        <v>1518</v>
      </c>
      <c r="H55">
        <v>2</v>
      </c>
    </row>
    <row r="56" spans="1:8" x14ac:dyDescent="0.25">
      <c r="A56">
        <v>193</v>
      </c>
      <c r="B56">
        <v>1376</v>
      </c>
      <c r="C56">
        <v>61</v>
      </c>
      <c r="D56" s="2">
        <f ca="1">DATE(YEAR(TODAY())-1,2,6)</f>
        <v>44963</v>
      </c>
      <c r="E56">
        <v>3</v>
      </c>
      <c r="F56" s="2">
        <f t="shared" ca="1" si="0"/>
        <v>44966</v>
      </c>
      <c r="G56" t="s">
        <v>1519</v>
      </c>
      <c r="H56">
        <v>4</v>
      </c>
    </row>
    <row r="57" spans="1:8" x14ac:dyDescent="0.25">
      <c r="A57">
        <v>680</v>
      </c>
      <c r="B57">
        <v>1240</v>
      </c>
      <c r="C57">
        <v>69</v>
      </c>
      <c r="D57" s="2">
        <f ca="1">DATE(YEAR(TODAY())-1,2,7)</f>
        <v>44964</v>
      </c>
      <c r="E57">
        <v>3</v>
      </c>
      <c r="F57" s="2">
        <f t="shared" ca="1" si="0"/>
        <v>44967</v>
      </c>
      <c r="G57" t="s">
        <v>1520</v>
      </c>
      <c r="H57">
        <v>2</v>
      </c>
    </row>
    <row r="58" spans="1:8" x14ac:dyDescent="0.25">
      <c r="A58">
        <v>1330</v>
      </c>
      <c r="B58">
        <v>1260</v>
      </c>
      <c r="C58">
        <v>57</v>
      </c>
      <c r="D58" s="2">
        <f ca="1">DATE(YEAR(TODAY())-1,2,8)</f>
        <v>44965</v>
      </c>
      <c r="E58">
        <v>7</v>
      </c>
      <c r="F58" s="2">
        <f t="shared" ca="1" si="0"/>
        <v>44972</v>
      </c>
      <c r="G58" t="s">
        <v>1521</v>
      </c>
      <c r="H58">
        <v>4</v>
      </c>
    </row>
    <row r="59" spans="1:8" x14ac:dyDescent="0.25">
      <c r="A59">
        <v>1238</v>
      </c>
      <c r="B59">
        <v>1338</v>
      </c>
      <c r="C59">
        <v>31</v>
      </c>
      <c r="D59" s="2">
        <f ca="1">DATE(YEAR(TODAY())-1,2,8)</f>
        <v>44965</v>
      </c>
      <c r="E59">
        <v>5</v>
      </c>
      <c r="F59" s="2">
        <f t="shared" ca="1" si="0"/>
        <v>44970</v>
      </c>
      <c r="G59" t="s">
        <v>1522</v>
      </c>
      <c r="H59">
        <v>1</v>
      </c>
    </row>
    <row r="60" spans="1:8" x14ac:dyDescent="0.25">
      <c r="A60">
        <v>1065</v>
      </c>
      <c r="B60">
        <v>1270</v>
      </c>
      <c r="C60">
        <v>8</v>
      </c>
      <c r="D60" s="2">
        <f ca="1">DATE(YEAR(TODAY())-1,2,8)</f>
        <v>44965</v>
      </c>
      <c r="E60">
        <v>9</v>
      </c>
      <c r="F60" s="2">
        <f t="shared" ca="1" si="0"/>
        <v>44974</v>
      </c>
      <c r="G60" t="s">
        <v>1523</v>
      </c>
      <c r="H60">
        <v>1</v>
      </c>
    </row>
    <row r="61" spans="1:8" x14ac:dyDescent="0.25">
      <c r="A61">
        <v>1811</v>
      </c>
      <c r="B61">
        <v>1255</v>
      </c>
      <c r="C61">
        <v>81</v>
      </c>
      <c r="D61" s="2">
        <f ca="1">DATE(YEAR(TODAY())-1,2,9)</f>
        <v>44966</v>
      </c>
      <c r="E61">
        <v>2</v>
      </c>
      <c r="F61" s="2">
        <f t="shared" ca="1" si="0"/>
        <v>44968</v>
      </c>
      <c r="G61" t="s">
        <v>1524</v>
      </c>
      <c r="H61">
        <v>4</v>
      </c>
    </row>
    <row r="62" spans="1:8" x14ac:dyDescent="0.25">
      <c r="A62">
        <v>1549</v>
      </c>
      <c r="B62">
        <v>1359</v>
      </c>
      <c r="C62">
        <v>94</v>
      </c>
      <c r="D62" s="2">
        <f ca="1">DATE(YEAR(TODAY())-1,2,10)</f>
        <v>44967</v>
      </c>
      <c r="E62">
        <v>2</v>
      </c>
      <c r="F62" s="2">
        <f t="shared" ca="1" si="0"/>
        <v>44969</v>
      </c>
      <c r="G62" t="s">
        <v>1525</v>
      </c>
      <c r="H62">
        <v>4</v>
      </c>
    </row>
    <row r="63" spans="1:8" x14ac:dyDescent="0.25">
      <c r="A63">
        <v>1972</v>
      </c>
      <c r="B63">
        <v>1285</v>
      </c>
      <c r="C63">
        <v>44</v>
      </c>
      <c r="D63" s="2">
        <f ca="1">DATE(YEAR(TODAY())-1,2,10)</f>
        <v>44967</v>
      </c>
      <c r="E63">
        <v>2</v>
      </c>
      <c r="F63" s="2">
        <f t="shared" ca="1" si="0"/>
        <v>44969</v>
      </c>
      <c r="G63" t="s">
        <v>1526</v>
      </c>
      <c r="H63">
        <v>1</v>
      </c>
    </row>
    <row r="64" spans="1:8" x14ac:dyDescent="0.25">
      <c r="A64">
        <v>120</v>
      </c>
      <c r="B64">
        <v>1334</v>
      </c>
      <c r="C64">
        <v>37</v>
      </c>
      <c r="D64" s="2">
        <f ca="1">DATE(YEAR(TODAY())-1,2,10)</f>
        <v>44967</v>
      </c>
      <c r="E64">
        <v>7</v>
      </c>
      <c r="F64" s="2">
        <f t="shared" ca="1" si="0"/>
        <v>44974</v>
      </c>
      <c r="G64" t="s">
        <v>1527</v>
      </c>
      <c r="H64">
        <v>2</v>
      </c>
    </row>
    <row r="65" spans="1:8" x14ac:dyDescent="0.25">
      <c r="A65">
        <v>469</v>
      </c>
      <c r="B65">
        <v>1310</v>
      </c>
      <c r="C65">
        <v>48</v>
      </c>
      <c r="D65" s="2">
        <f ca="1">DATE(YEAR(TODAY())-1,2,10)</f>
        <v>44967</v>
      </c>
      <c r="E65">
        <v>9</v>
      </c>
      <c r="F65" s="2">
        <f t="shared" ref="F65:F128" ca="1" si="1">D65+E65</f>
        <v>44976</v>
      </c>
      <c r="G65" t="s">
        <v>1528</v>
      </c>
      <c r="H65">
        <v>5</v>
      </c>
    </row>
    <row r="66" spans="1:8" x14ac:dyDescent="0.25">
      <c r="A66">
        <v>745</v>
      </c>
      <c r="B66">
        <v>1286</v>
      </c>
      <c r="C66">
        <v>30</v>
      </c>
      <c r="D66" s="2">
        <f ca="1">DATE(YEAR(TODAY())-1,2,12)</f>
        <v>44969</v>
      </c>
      <c r="E66">
        <v>1</v>
      </c>
      <c r="F66" s="2">
        <f t="shared" ca="1" si="1"/>
        <v>44970</v>
      </c>
      <c r="G66" t="s">
        <v>1529</v>
      </c>
      <c r="H66">
        <v>1</v>
      </c>
    </row>
    <row r="67" spans="1:8" x14ac:dyDescent="0.25">
      <c r="A67">
        <v>1228</v>
      </c>
      <c r="B67">
        <v>1323</v>
      </c>
      <c r="C67">
        <v>20</v>
      </c>
      <c r="D67" s="2">
        <f ca="1">DATE(YEAR(TODAY())-1,2,13)</f>
        <v>44970</v>
      </c>
      <c r="E67">
        <v>6</v>
      </c>
      <c r="F67" s="2">
        <f t="shared" ca="1" si="1"/>
        <v>44976</v>
      </c>
      <c r="G67" t="s">
        <v>1530</v>
      </c>
      <c r="H67">
        <v>5</v>
      </c>
    </row>
    <row r="68" spans="1:8" x14ac:dyDescent="0.25">
      <c r="A68">
        <v>1836</v>
      </c>
      <c r="B68">
        <v>1284</v>
      </c>
      <c r="C68">
        <v>59</v>
      </c>
      <c r="D68" s="2">
        <f ca="1">DATE(YEAR(TODAY())-1,2,13)</f>
        <v>44970</v>
      </c>
      <c r="E68">
        <v>10</v>
      </c>
      <c r="F68" s="2">
        <f t="shared" ca="1" si="1"/>
        <v>44980</v>
      </c>
      <c r="G68" t="s">
        <v>1531</v>
      </c>
      <c r="H68">
        <v>4</v>
      </c>
    </row>
    <row r="69" spans="1:8" x14ac:dyDescent="0.25">
      <c r="A69">
        <v>1048</v>
      </c>
      <c r="B69">
        <v>1339</v>
      </c>
      <c r="C69">
        <v>3</v>
      </c>
      <c r="D69" s="2">
        <f ca="1">DATE(YEAR(TODAY())-1,2,14)</f>
        <v>44971</v>
      </c>
      <c r="E69">
        <v>6</v>
      </c>
      <c r="F69" s="2">
        <f t="shared" ca="1" si="1"/>
        <v>44977</v>
      </c>
      <c r="G69" t="s">
        <v>1532</v>
      </c>
      <c r="H69">
        <v>5</v>
      </c>
    </row>
    <row r="70" spans="1:8" x14ac:dyDescent="0.25">
      <c r="A70">
        <v>1654</v>
      </c>
      <c r="B70">
        <v>1291</v>
      </c>
      <c r="C70">
        <v>6</v>
      </c>
      <c r="D70" s="2">
        <f ca="1">DATE(YEAR(TODAY())-1,2,14)</f>
        <v>44971</v>
      </c>
      <c r="E70">
        <v>7</v>
      </c>
      <c r="F70" s="2">
        <f t="shared" ca="1" si="1"/>
        <v>44978</v>
      </c>
      <c r="G70" t="s">
        <v>1533</v>
      </c>
      <c r="H70">
        <v>4</v>
      </c>
    </row>
    <row r="71" spans="1:8" x14ac:dyDescent="0.25">
      <c r="A71">
        <v>671</v>
      </c>
      <c r="B71">
        <v>1332</v>
      </c>
      <c r="C71">
        <v>35</v>
      </c>
      <c r="D71" s="2">
        <f ca="1">DATE(YEAR(TODAY())-1,2,14)</f>
        <v>44971</v>
      </c>
      <c r="E71">
        <v>1</v>
      </c>
      <c r="F71" s="2">
        <f t="shared" ca="1" si="1"/>
        <v>44972</v>
      </c>
      <c r="G71" t="s">
        <v>1534</v>
      </c>
      <c r="H71">
        <v>1</v>
      </c>
    </row>
    <row r="72" spans="1:8" x14ac:dyDescent="0.25">
      <c r="A72">
        <v>613</v>
      </c>
      <c r="B72">
        <v>1324</v>
      </c>
      <c r="C72">
        <v>11</v>
      </c>
      <c r="D72" s="2">
        <f ca="1">DATE(YEAR(TODAY())-1,2,15)</f>
        <v>44972</v>
      </c>
      <c r="E72">
        <v>9</v>
      </c>
      <c r="F72" s="2">
        <f t="shared" ca="1" si="1"/>
        <v>44981</v>
      </c>
      <c r="G72" t="s">
        <v>1535</v>
      </c>
      <c r="H72">
        <v>1</v>
      </c>
    </row>
    <row r="73" spans="1:8" x14ac:dyDescent="0.25">
      <c r="A73">
        <v>1968</v>
      </c>
      <c r="B73">
        <v>1365</v>
      </c>
      <c r="C73">
        <v>68</v>
      </c>
      <c r="D73" s="2">
        <f ca="1">DATE(YEAR(TODAY())-1,2,16)</f>
        <v>44973</v>
      </c>
      <c r="E73">
        <v>6</v>
      </c>
      <c r="F73" s="2">
        <f t="shared" ca="1" si="1"/>
        <v>44979</v>
      </c>
      <c r="G73" t="s">
        <v>1536</v>
      </c>
      <c r="H73">
        <v>4</v>
      </c>
    </row>
    <row r="74" spans="1:8" x14ac:dyDescent="0.25">
      <c r="A74">
        <v>1232</v>
      </c>
      <c r="B74">
        <v>1375</v>
      </c>
      <c r="C74">
        <v>56</v>
      </c>
      <c r="D74" s="2">
        <f ca="1">DATE(YEAR(TODAY())-1,2,16)</f>
        <v>44973</v>
      </c>
      <c r="E74">
        <v>5</v>
      </c>
      <c r="F74" s="2">
        <f t="shared" ca="1" si="1"/>
        <v>44978</v>
      </c>
      <c r="G74" t="s">
        <v>1537</v>
      </c>
      <c r="H74">
        <v>1</v>
      </c>
    </row>
    <row r="75" spans="1:8" x14ac:dyDescent="0.25">
      <c r="A75">
        <v>1134</v>
      </c>
      <c r="B75">
        <v>1376</v>
      </c>
      <c r="C75">
        <v>5</v>
      </c>
      <c r="D75" s="2">
        <f ca="1">DATE(YEAR(TODAY())-1,2,17)</f>
        <v>44974</v>
      </c>
      <c r="E75">
        <v>1</v>
      </c>
      <c r="F75" s="2">
        <f t="shared" ca="1" si="1"/>
        <v>44975</v>
      </c>
      <c r="G75" t="s">
        <v>1538</v>
      </c>
      <c r="H75">
        <v>4</v>
      </c>
    </row>
    <row r="76" spans="1:8" x14ac:dyDescent="0.25">
      <c r="A76">
        <v>1655</v>
      </c>
      <c r="B76">
        <v>1331</v>
      </c>
      <c r="C76">
        <v>72</v>
      </c>
      <c r="D76" s="2">
        <f ca="1">DATE(YEAR(TODAY())-1,2,18)</f>
        <v>44975</v>
      </c>
      <c r="E76">
        <v>9</v>
      </c>
      <c r="F76" s="2">
        <f t="shared" ca="1" si="1"/>
        <v>44984</v>
      </c>
      <c r="G76" t="s">
        <v>1539</v>
      </c>
      <c r="H76">
        <v>1</v>
      </c>
    </row>
    <row r="77" spans="1:8" x14ac:dyDescent="0.25">
      <c r="A77">
        <v>1328</v>
      </c>
      <c r="B77">
        <v>1310</v>
      </c>
      <c r="C77">
        <v>93</v>
      </c>
      <c r="D77" s="2">
        <f ca="1">DATE(YEAR(TODAY())-1,2,18)</f>
        <v>44975</v>
      </c>
      <c r="E77">
        <v>7</v>
      </c>
      <c r="F77" s="2">
        <f t="shared" ca="1" si="1"/>
        <v>44982</v>
      </c>
      <c r="G77" t="s">
        <v>1540</v>
      </c>
      <c r="H77">
        <v>1</v>
      </c>
    </row>
    <row r="78" spans="1:8" x14ac:dyDescent="0.25">
      <c r="A78">
        <v>869</v>
      </c>
      <c r="B78">
        <v>1355</v>
      </c>
      <c r="C78">
        <v>72</v>
      </c>
      <c r="D78" s="2">
        <f ca="1">DATE(YEAR(TODAY())-1,2,20)</f>
        <v>44977</v>
      </c>
      <c r="E78">
        <v>3</v>
      </c>
      <c r="F78" s="2">
        <f t="shared" ca="1" si="1"/>
        <v>44980</v>
      </c>
      <c r="G78" t="s">
        <v>1541</v>
      </c>
      <c r="H78">
        <v>4</v>
      </c>
    </row>
    <row r="79" spans="1:8" x14ac:dyDescent="0.25">
      <c r="A79">
        <v>1284</v>
      </c>
      <c r="B79">
        <v>1369</v>
      </c>
      <c r="C79">
        <v>54</v>
      </c>
      <c r="D79" s="2">
        <f ca="1">DATE(YEAR(TODAY())-1,2,20)</f>
        <v>44977</v>
      </c>
      <c r="E79">
        <v>7</v>
      </c>
      <c r="F79" s="2">
        <f t="shared" ca="1" si="1"/>
        <v>44984</v>
      </c>
      <c r="G79" t="s">
        <v>1542</v>
      </c>
      <c r="H79">
        <v>4</v>
      </c>
    </row>
    <row r="80" spans="1:8" x14ac:dyDescent="0.25">
      <c r="A80">
        <v>246</v>
      </c>
      <c r="B80">
        <v>1371</v>
      </c>
      <c r="C80">
        <v>29</v>
      </c>
      <c r="D80" s="2">
        <f ca="1">DATE(YEAR(TODAY())-1,2,20)</f>
        <v>44977</v>
      </c>
      <c r="E80">
        <v>6</v>
      </c>
      <c r="F80" s="2">
        <f t="shared" ca="1" si="1"/>
        <v>44983</v>
      </c>
      <c r="G80" t="s">
        <v>1543</v>
      </c>
      <c r="H80">
        <v>2</v>
      </c>
    </row>
    <row r="81" spans="1:8" x14ac:dyDescent="0.25">
      <c r="A81">
        <v>1766</v>
      </c>
      <c r="B81">
        <v>1256</v>
      </c>
      <c r="C81">
        <v>75</v>
      </c>
      <c r="D81" s="2">
        <f ca="1">DATE(YEAR(TODAY())-1,2,21)</f>
        <v>44978</v>
      </c>
      <c r="E81">
        <v>6</v>
      </c>
      <c r="F81" s="2">
        <f t="shared" ca="1" si="1"/>
        <v>44984</v>
      </c>
      <c r="G81" t="s">
        <v>1544</v>
      </c>
      <c r="H81">
        <v>4</v>
      </c>
    </row>
    <row r="82" spans="1:8" x14ac:dyDescent="0.25">
      <c r="A82">
        <v>159</v>
      </c>
      <c r="B82">
        <v>1350</v>
      </c>
      <c r="C82">
        <v>17</v>
      </c>
      <c r="D82" s="2">
        <f ca="1">DATE(YEAR(TODAY())-1,2,22)</f>
        <v>44979</v>
      </c>
      <c r="E82">
        <v>8</v>
      </c>
      <c r="F82" s="2">
        <f t="shared" ca="1" si="1"/>
        <v>44987</v>
      </c>
      <c r="G82" t="s">
        <v>1545</v>
      </c>
      <c r="H82">
        <v>1</v>
      </c>
    </row>
    <row r="83" spans="1:8" x14ac:dyDescent="0.25">
      <c r="A83">
        <v>1555</v>
      </c>
      <c r="B83">
        <v>1364</v>
      </c>
      <c r="C83">
        <v>92</v>
      </c>
      <c r="D83" s="2">
        <f ca="1">DATE(YEAR(TODAY())-1,2,24)</f>
        <v>44981</v>
      </c>
      <c r="E83">
        <v>6</v>
      </c>
      <c r="F83" s="2">
        <f t="shared" ca="1" si="1"/>
        <v>44987</v>
      </c>
      <c r="G83" t="s">
        <v>1546</v>
      </c>
      <c r="H83">
        <v>2</v>
      </c>
    </row>
    <row r="84" spans="1:8" x14ac:dyDescent="0.25">
      <c r="A84">
        <v>1942</v>
      </c>
      <c r="B84">
        <v>1322</v>
      </c>
      <c r="C84">
        <v>41</v>
      </c>
      <c r="D84" s="2">
        <f ca="1">DATE(YEAR(TODAY())-1,2,24)</f>
        <v>44981</v>
      </c>
      <c r="E84">
        <v>4</v>
      </c>
      <c r="F84" s="2">
        <f t="shared" ca="1" si="1"/>
        <v>44985</v>
      </c>
      <c r="G84" t="s">
        <v>1547</v>
      </c>
      <c r="H84">
        <v>4</v>
      </c>
    </row>
    <row r="85" spans="1:8" x14ac:dyDescent="0.25">
      <c r="A85">
        <v>1533</v>
      </c>
      <c r="B85">
        <v>1343</v>
      </c>
      <c r="C85">
        <v>20</v>
      </c>
      <c r="D85" s="2">
        <f ca="1">DATE(YEAR(TODAY())-1,2,24)</f>
        <v>44981</v>
      </c>
      <c r="E85">
        <v>2</v>
      </c>
      <c r="F85" s="2">
        <f t="shared" ca="1" si="1"/>
        <v>44983</v>
      </c>
      <c r="G85" t="s">
        <v>1548</v>
      </c>
      <c r="H85">
        <v>4</v>
      </c>
    </row>
    <row r="86" spans="1:8" x14ac:dyDescent="0.25">
      <c r="A86">
        <v>1042</v>
      </c>
      <c r="B86">
        <v>1379</v>
      </c>
      <c r="C86">
        <v>39</v>
      </c>
      <c r="D86" s="2">
        <f ca="1">DATE(YEAR(TODAY())-1,2,25)</f>
        <v>44982</v>
      </c>
      <c r="E86">
        <v>1</v>
      </c>
      <c r="F86" s="2">
        <f t="shared" ca="1" si="1"/>
        <v>44983</v>
      </c>
      <c r="G86" t="s">
        <v>1549</v>
      </c>
      <c r="H86">
        <v>4</v>
      </c>
    </row>
    <row r="87" spans="1:8" x14ac:dyDescent="0.25">
      <c r="A87">
        <v>1173</v>
      </c>
      <c r="B87">
        <v>1353</v>
      </c>
      <c r="C87">
        <v>62</v>
      </c>
      <c r="D87" s="2">
        <f ca="1">DATE(YEAR(TODAY())-1,2,25)</f>
        <v>44982</v>
      </c>
      <c r="E87">
        <v>6</v>
      </c>
      <c r="F87" s="2">
        <f t="shared" ca="1" si="1"/>
        <v>44988</v>
      </c>
      <c r="G87" t="s">
        <v>1550</v>
      </c>
      <c r="H87">
        <v>4</v>
      </c>
    </row>
    <row r="88" spans="1:8" x14ac:dyDescent="0.25">
      <c r="A88">
        <v>1295</v>
      </c>
      <c r="B88">
        <v>1252</v>
      </c>
      <c r="C88">
        <v>37</v>
      </c>
      <c r="D88" s="2">
        <f ca="1">DATE(YEAR(TODAY())-1,2,25)</f>
        <v>44982</v>
      </c>
      <c r="E88">
        <v>8</v>
      </c>
      <c r="F88" s="2">
        <f t="shared" ca="1" si="1"/>
        <v>44990</v>
      </c>
      <c r="G88" t="s">
        <v>1551</v>
      </c>
      <c r="H88">
        <v>1</v>
      </c>
    </row>
    <row r="89" spans="1:8" x14ac:dyDescent="0.25">
      <c r="A89">
        <v>1117</v>
      </c>
      <c r="B89">
        <v>1329</v>
      </c>
      <c r="C89">
        <v>88</v>
      </c>
      <c r="D89" s="2">
        <f ca="1">DATE(YEAR(TODAY())-1,2,26)</f>
        <v>44983</v>
      </c>
      <c r="E89">
        <v>5</v>
      </c>
      <c r="F89" s="2">
        <f t="shared" ca="1" si="1"/>
        <v>44988</v>
      </c>
      <c r="G89" t="s">
        <v>1552</v>
      </c>
      <c r="H89">
        <v>5</v>
      </c>
    </row>
    <row r="90" spans="1:8" x14ac:dyDescent="0.25">
      <c r="A90">
        <v>676</v>
      </c>
      <c r="B90">
        <v>1241</v>
      </c>
      <c r="C90">
        <v>1</v>
      </c>
      <c r="D90" s="2">
        <f ca="1">DATE(YEAR(TODAY())-1,2,26)</f>
        <v>44983</v>
      </c>
      <c r="E90">
        <v>10</v>
      </c>
      <c r="F90" s="2">
        <f t="shared" ca="1" si="1"/>
        <v>44993</v>
      </c>
      <c r="G90" t="s">
        <v>1553</v>
      </c>
      <c r="H90">
        <v>5</v>
      </c>
    </row>
    <row r="91" spans="1:8" x14ac:dyDescent="0.25">
      <c r="A91">
        <v>1125</v>
      </c>
      <c r="B91">
        <v>1374</v>
      </c>
      <c r="C91">
        <v>32</v>
      </c>
      <c r="D91" s="2">
        <f ca="1">DATE(YEAR(TODAY())-1,2,27)</f>
        <v>44984</v>
      </c>
      <c r="E91">
        <v>6</v>
      </c>
      <c r="F91" s="2">
        <f t="shared" ca="1" si="1"/>
        <v>44990</v>
      </c>
      <c r="G91" t="s">
        <v>1554</v>
      </c>
      <c r="H91">
        <v>1</v>
      </c>
    </row>
    <row r="92" spans="1:8" x14ac:dyDescent="0.25">
      <c r="A92">
        <v>629</v>
      </c>
      <c r="B92">
        <v>1274</v>
      </c>
      <c r="C92">
        <v>49</v>
      </c>
      <c r="D92" s="2">
        <f ca="1">DATE(YEAR(TODAY())-1,2,27)</f>
        <v>44984</v>
      </c>
      <c r="E92">
        <v>1</v>
      </c>
      <c r="F92" s="2">
        <f t="shared" ca="1" si="1"/>
        <v>44985</v>
      </c>
      <c r="G92" t="s">
        <v>1555</v>
      </c>
      <c r="H92">
        <v>2</v>
      </c>
    </row>
    <row r="93" spans="1:8" x14ac:dyDescent="0.25">
      <c r="A93">
        <v>135</v>
      </c>
      <c r="B93">
        <v>1357</v>
      </c>
      <c r="C93">
        <v>11</v>
      </c>
      <c r="D93" s="2">
        <f ca="1">DATE(YEAR(TODAY())-1,2,28)</f>
        <v>44985</v>
      </c>
      <c r="E93">
        <v>10</v>
      </c>
      <c r="F93" s="2">
        <f t="shared" ca="1" si="1"/>
        <v>44995</v>
      </c>
      <c r="G93" t="s">
        <v>1556</v>
      </c>
      <c r="H93">
        <v>4</v>
      </c>
    </row>
    <row r="94" spans="1:8" x14ac:dyDescent="0.25">
      <c r="A94">
        <v>1142</v>
      </c>
      <c r="B94">
        <v>1378</v>
      </c>
      <c r="C94">
        <v>76</v>
      </c>
      <c r="D94" s="2">
        <f ca="1">DATE(YEAR(TODAY())-1,3,1)</f>
        <v>44986</v>
      </c>
      <c r="E94">
        <v>4</v>
      </c>
      <c r="F94" s="2">
        <f t="shared" ca="1" si="1"/>
        <v>44990</v>
      </c>
      <c r="G94" t="s">
        <v>1557</v>
      </c>
      <c r="H94">
        <v>4</v>
      </c>
    </row>
    <row r="95" spans="1:8" x14ac:dyDescent="0.25">
      <c r="A95">
        <v>960</v>
      </c>
      <c r="B95">
        <v>1345</v>
      </c>
      <c r="C95">
        <v>13</v>
      </c>
      <c r="D95" s="2">
        <f ca="1">DATE(YEAR(TODAY())-1,3,1)</f>
        <v>44986</v>
      </c>
      <c r="E95">
        <v>8</v>
      </c>
      <c r="F95" s="2">
        <f t="shared" ca="1" si="1"/>
        <v>44994</v>
      </c>
      <c r="G95" t="s">
        <v>1558</v>
      </c>
      <c r="H95">
        <v>2</v>
      </c>
    </row>
    <row r="96" spans="1:8" x14ac:dyDescent="0.25">
      <c r="A96">
        <v>824</v>
      </c>
      <c r="B96">
        <v>1331</v>
      </c>
      <c r="C96">
        <v>82</v>
      </c>
      <c r="D96" s="2">
        <f ca="1">DATE(YEAR(TODAY())-1,3,2)</f>
        <v>44987</v>
      </c>
      <c r="E96">
        <v>2</v>
      </c>
      <c r="F96" s="2">
        <f t="shared" ca="1" si="1"/>
        <v>44989</v>
      </c>
      <c r="G96" t="s">
        <v>1559</v>
      </c>
      <c r="H96">
        <v>5</v>
      </c>
    </row>
    <row r="97" spans="1:8" x14ac:dyDescent="0.25">
      <c r="A97">
        <v>495</v>
      </c>
      <c r="B97">
        <v>1331</v>
      </c>
      <c r="C97">
        <v>90</v>
      </c>
      <c r="D97" s="2">
        <f ca="1">DATE(YEAR(TODAY())-1,3,4)</f>
        <v>44989</v>
      </c>
      <c r="E97">
        <v>4</v>
      </c>
      <c r="F97" s="2">
        <f t="shared" ca="1" si="1"/>
        <v>44993</v>
      </c>
      <c r="G97" t="s">
        <v>1560</v>
      </c>
      <c r="H97">
        <v>4</v>
      </c>
    </row>
    <row r="98" spans="1:8" x14ac:dyDescent="0.25">
      <c r="A98">
        <v>642</v>
      </c>
      <c r="B98">
        <v>1359</v>
      </c>
      <c r="C98">
        <v>38</v>
      </c>
      <c r="D98" s="2">
        <f ca="1">DATE(YEAR(TODAY())-1,3,5)</f>
        <v>44990</v>
      </c>
      <c r="E98">
        <v>7</v>
      </c>
      <c r="F98" s="2">
        <f t="shared" ca="1" si="1"/>
        <v>44997</v>
      </c>
      <c r="G98" t="s">
        <v>1561</v>
      </c>
      <c r="H98">
        <v>4</v>
      </c>
    </row>
    <row r="99" spans="1:8" x14ac:dyDescent="0.25">
      <c r="A99">
        <v>1028</v>
      </c>
      <c r="B99">
        <v>1350</v>
      </c>
      <c r="C99">
        <v>46</v>
      </c>
      <c r="D99" s="2">
        <f ca="1">DATE(YEAR(TODAY())-1,3,5)</f>
        <v>44990</v>
      </c>
      <c r="E99">
        <v>2</v>
      </c>
      <c r="F99" s="2">
        <f t="shared" ca="1" si="1"/>
        <v>44992</v>
      </c>
      <c r="G99" t="s">
        <v>1562</v>
      </c>
      <c r="H99">
        <v>2</v>
      </c>
    </row>
    <row r="100" spans="1:8" x14ac:dyDescent="0.25">
      <c r="A100">
        <v>1081</v>
      </c>
      <c r="B100">
        <v>1366</v>
      </c>
      <c r="C100">
        <v>24</v>
      </c>
      <c r="D100" s="2">
        <f ca="1">DATE(YEAR(TODAY())-1,3,5)</f>
        <v>44990</v>
      </c>
      <c r="E100">
        <v>5</v>
      </c>
      <c r="F100" s="2">
        <f t="shared" ca="1" si="1"/>
        <v>44995</v>
      </c>
      <c r="G100" t="s">
        <v>1563</v>
      </c>
      <c r="H100">
        <v>4</v>
      </c>
    </row>
    <row r="101" spans="1:8" x14ac:dyDescent="0.25">
      <c r="A101">
        <v>1278</v>
      </c>
      <c r="B101">
        <v>1344</v>
      </c>
      <c r="C101">
        <v>72</v>
      </c>
      <c r="D101" s="2">
        <f ca="1">DATE(YEAR(TODAY())-1,3,5)</f>
        <v>44990</v>
      </c>
      <c r="E101">
        <v>8</v>
      </c>
      <c r="F101" s="2">
        <f t="shared" ca="1" si="1"/>
        <v>44998</v>
      </c>
      <c r="G101" t="s">
        <v>1564</v>
      </c>
      <c r="H101">
        <v>4</v>
      </c>
    </row>
    <row r="102" spans="1:8" x14ac:dyDescent="0.25">
      <c r="A102">
        <v>1839</v>
      </c>
      <c r="B102">
        <v>1278</v>
      </c>
      <c r="C102">
        <v>35</v>
      </c>
      <c r="D102" s="2">
        <f ca="1">DATE(YEAR(TODAY())-1,3,6)</f>
        <v>44991</v>
      </c>
      <c r="E102">
        <v>5</v>
      </c>
      <c r="F102" s="2">
        <f t="shared" ca="1" si="1"/>
        <v>44996</v>
      </c>
      <c r="G102" t="s">
        <v>1565</v>
      </c>
      <c r="H102">
        <v>1</v>
      </c>
    </row>
    <row r="103" spans="1:8" x14ac:dyDescent="0.25">
      <c r="A103">
        <v>458</v>
      </c>
      <c r="B103">
        <v>1253</v>
      </c>
      <c r="C103">
        <v>14</v>
      </c>
      <c r="D103" s="2">
        <f ca="1">DATE(YEAR(TODAY())-1,3,6)</f>
        <v>44991</v>
      </c>
      <c r="E103">
        <v>9</v>
      </c>
      <c r="F103" s="2">
        <f t="shared" ca="1" si="1"/>
        <v>45000</v>
      </c>
      <c r="G103" t="s">
        <v>806</v>
      </c>
      <c r="H103">
        <v>4</v>
      </c>
    </row>
    <row r="104" spans="1:8" x14ac:dyDescent="0.25">
      <c r="A104">
        <v>1497</v>
      </c>
      <c r="B104">
        <v>1341</v>
      </c>
      <c r="C104">
        <v>83</v>
      </c>
      <c r="D104" s="2">
        <f ca="1">DATE(YEAR(TODAY())-1,3,6)</f>
        <v>44991</v>
      </c>
      <c r="E104">
        <v>5</v>
      </c>
      <c r="F104" s="2">
        <f t="shared" ca="1" si="1"/>
        <v>44996</v>
      </c>
      <c r="G104" t="s">
        <v>1566</v>
      </c>
      <c r="H104">
        <v>2</v>
      </c>
    </row>
    <row r="105" spans="1:8" x14ac:dyDescent="0.25">
      <c r="A105">
        <v>346</v>
      </c>
      <c r="B105">
        <v>1245</v>
      </c>
      <c r="C105">
        <v>17</v>
      </c>
      <c r="D105" s="2">
        <f ca="1">DATE(YEAR(TODAY())-1,3,6)</f>
        <v>44991</v>
      </c>
      <c r="E105">
        <v>1</v>
      </c>
      <c r="F105" s="2">
        <f t="shared" ca="1" si="1"/>
        <v>44992</v>
      </c>
      <c r="G105" t="s">
        <v>1567</v>
      </c>
      <c r="H105">
        <v>4</v>
      </c>
    </row>
    <row r="106" spans="1:8" x14ac:dyDescent="0.25">
      <c r="A106">
        <v>1486</v>
      </c>
      <c r="B106">
        <v>1383</v>
      </c>
      <c r="C106">
        <v>3</v>
      </c>
      <c r="D106" s="2">
        <f ca="1">DATE(YEAR(TODAY())-1,3,7)</f>
        <v>44992</v>
      </c>
      <c r="E106">
        <v>1</v>
      </c>
      <c r="F106" s="2">
        <f t="shared" ca="1" si="1"/>
        <v>44993</v>
      </c>
      <c r="G106" t="s">
        <v>1568</v>
      </c>
      <c r="H106">
        <v>5</v>
      </c>
    </row>
    <row r="107" spans="1:8" x14ac:dyDescent="0.25">
      <c r="A107">
        <v>1080</v>
      </c>
      <c r="B107">
        <v>1289</v>
      </c>
      <c r="C107">
        <v>19</v>
      </c>
      <c r="D107" s="2">
        <f ca="1">DATE(YEAR(TODAY())-1,3,7)</f>
        <v>44992</v>
      </c>
      <c r="E107">
        <v>4</v>
      </c>
      <c r="F107" s="2">
        <f t="shared" ca="1" si="1"/>
        <v>44996</v>
      </c>
      <c r="G107" t="s">
        <v>1569</v>
      </c>
      <c r="H107">
        <v>1</v>
      </c>
    </row>
    <row r="108" spans="1:8" x14ac:dyDescent="0.25">
      <c r="A108">
        <v>653</v>
      </c>
      <c r="B108">
        <v>1241</v>
      </c>
      <c r="C108">
        <v>16</v>
      </c>
      <c r="D108" s="2">
        <f ca="1">DATE(YEAR(TODAY())-1,3,7)</f>
        <v>44992</v>
      </c>
      <c r="E108">
        <v>10</v>
      </c>
      <c r="F108" s="2">
        <f t="shared" ca="1" si="1"/>
        <v>45002</v>
      </c>
      <c r="G108" t="s">
        <v>1570</v>
      </c>
      <c r="H108">
        <v>4</v>
      </c>
    </row>
    <row r="109" spans="1:8" x14ac:dyDescent="0.25">
      <c r="A109">
        <v>46</v>
      </c>
      <c r="B109">
        <v>1271</v>
      </c>
      <c r="C109">
        <v>6</v>
      </c>
      <c r="D109" s="2">
        <f ca="1">DATE(YEAR(TODAY())-1,3,7)</f>
        <v>44992</v>
      </c>
      <c r="E109">
        <v>5</v>
      </c>
      <c r="F109" s="2">
        <f t="shared" ca="1" si="1"/>
        <v>44997</v>
      </c>
      <c r="G109" t="s">
        <v>1571</v>
      </c>
      <c r="H109">
        <v>1</v>
      </c>
    </row>
    <row r="110" spans="1:8" x14ac:dyDescent="0.25">
      <c r="A110">
        <v>635</v>
      </c>
      <c r="B110">
        <v>1390</v>
      </c>
      <c r="C110">
        <v>15</v>
      </c>
      <c r="D110" s="2">
        <f ca="1">DATE(YEAR(TODAY())-1,3,7)</f>
        <v>44992</v>
      </c>
      <c r="E110">
        <v>10</v>
      </c>
      <c r="F110" s="2">
        <f t="shared" ca="1" si="1"/>
        <v>45002</v>
      </c>
      <c r="G110" t="s">
        <v>1572</v>
      </c>
      <c r="H110">
        <v>4</v>
      </c>
    </row>
    <row r="111" spans="1:8" x14ac:dyDescent="0.25">
      <c r="A111">
        <v>546</v>
      </c>
      <c r="B111">
        <v>1270</v>
      </c>
      <c r="C111">
        <v>15</v>
      </c>
      <c r="D111" s="2">
        <f ca="1">DATE(YEAR(TODAY())-1,3,9)</f>
        <v>44994</v>
      </c>
      <c r="E111">
        <v>4</v>
      </c>
      <c r="F111" s="2">
        <f t="shared" ca="1" si="1"/>
        <v>44998</v>
      </c>
      <c r="G111" t="s">
        <v>1150</v>
      </c>
      <c r="H111">
        <v>1</v>
      </c>
    </row>
    <row r="112" spans="1:8" x14ac:dyDescent="0.25">
      <c r="A112">
        <v>312</v>
      </c>
      <c r="B112">
        <v>1389</v>
      </c>
      <c r="C112">
        <v>72</v>
      </c>
      <c r="D112" s="2">
        <f ca="1">DATE(YEAR(TODAY())-1,3,9)</f>
        <v>44994</v>
      </c>
      <c r="E112">
        <v>9</v>
      </c>
      <c r="F112" s="2">
        <f t="shared" ca="1" si="1"/>
        <v>45003</v>
      </c>
      <c r="G112" t="s">
        <v>1573</v>
      </c>
      <c r="H112">
        <v>1</v>
      </c>
    </row>
    <row r="113" spans="1:8" x14ac:dyDescent="0.25">
      <c r="A113">
        <v>1953</v>
      </c>
      <c r="B113">
        <v>1325</v>
      </c>
      <c r="C113">
        <v>31</v>
      </c>
      <c r="D113" s="2">
        <f ca="1">DATE(YEAR(TODAY())-1,3,9)</f>
        <v>44994</v>
      </c>
      <c r="E113">
        <v>1</v>
      </c>
      <c r="F113" s="2">
        <f t="shared" ca="1" si="1"/>
        <v>44995</v>
      </c>
      <c r="G113" t="s">
        <v>1574</v>
      </c>
      <c r="H113">
        <v>4</v>
      </c>
    </row>
    <row r="114" spans="1:8" x14ac:dyDescent="0.25">
      <c r="A114">
        <v>1671</v>
      </c>
      <c r="B114">
        <v>1252</v>
      </c>
      <c r="C114">
        <v>39</v>
      </c>
      <c r="D114" s="2">
        <f ca="1">DATE(YEAR(TODAY())-1,3,10)</f>
        <v>44995</v>
      </c>
      <c r="E114">
        <v>3</v>
      </c>
      <c r="F114" s="2">
        <f t="shared" ca="1" si="1"/>
        <v>44998</v>
      </c>
      <c r="G114" t="s">
        <v>1575</v>
      </c>
      <c r="H114">
        <v>4</v>
      </c>
    </row>
    <row r="115" spans="1:8" x14ac:dyDescent="0.25">
      <c r="A115">
        <v>373</v>
      </c>
      <c r="B115">
        <v>1291</v>
      </c>
      <c r="C115">
        <v>4</v>
      </c>
      <c r="D115" s="2">
        <f ca="1">DATE(YEAR(TODAY())-1,3,10)</f>
        <v>44995</v>
      </c>
      <c r="E115">
        <v>10</v>
      </c>
      <c r="F115" s="2">
        <f t="shared" ca="1" si="1"/>
        <v>45005</v>
      </c>
      <c r="G115" t="s">
        <v>1576</v>
      </c>
      <c r="H115">
        <v>1</v>
      </c>
    </row>
    <row r="116" spans="1:8" x14ac:dyDescent="0.25">
      <c r="A116">
        <v>1505</v>
      </c>
      <c r="B116">
        <v>1391</v>
      </c>
      <c r="C116">
        <v>44</v>
      </c>
      <c r="D116" s="2">
        <f ca="1">DATE(YEAR(TODAY())-1,3,10)</f>
        <v>44995</v>
      </c>
      <c r="E116">
        <v>9</v>
      </c>
      <c r="F116" s="2">
        <f t="shared" ca="1" si="1"/>
        <v>45004</v>
      </c>
      <c r="G116" t="s">
        <v>1577</v>
      </c>
      <c r="H116">
        <v>2</v>
      </c>
    </row>
    <row r="117" spans="1:8" x14ac:dyDescent="0.25">
      <c r="A117">
        <v>927</v>
      </c>
      <c r="B117">
        <v>1364</v>
      </c>
      <c r="C117">
        <v>41</v>
      </c>
      <c r="D117" s="2">
        <f ca="1">DATE(YEAR(TODAY())-1,3,11)</f>
        <v>44996</v>
      </c>
      <c r="E117">
        <v>6</v>
      </c>
      <c r="F117" s="2">
        <f t="shared" ca="1" si="1"/>
        <v>45002</v>
      </c>
      <c r="G117" t="s">
        <v>1578</v>
      </c>
      <c r="H117">
        <v>1</v>
      </c>
    </row>
    <row r="118" spans="1:8" x14ac:dyDescent="0.25">
      <c r="A118">
        <v>1923</v>
      </c>
      <c r="B118">
        <v>1334</v>
      </c>
      <c r="C118">
        <v>55</v>
      </c>
      <c r="D118" s="2">
        <f ca="1">DATE(YEAR(TODAY())-1,3,11)</f>
        <v>44996</v>
      </c>
      <c r="E118">
        <v>8</v>
      </c>
      <c r="F118" s="2">
        <f t="shared" ca="1" si="1"/>
        <v>45004</v>
      </c>
      <c r="G118" t="s">
        <v>1579</v>
      </c>
      <c r="H118">
        <v>4</v>
      </c>
    </row>
    <row r="119" spans="1:8" x14ac:dyDescent="0.25">
      <c r="A119">
        <v>490</v>
      </c>
      <c r="B119">
        <v>1359</v>
      </c>
      <c r="C119">
        <v>66</v>
      </c>
      <c r="D119" s="2">
        <f ca="1">DATE(YEAR(TODAY())-1,3,11)</f>
        <v>44996</v>
      </c>
      <c r="E119">
        <v>7</v>
      </c>
      <c r="F119" s="2">
        <f t="shared" ca="1" si="1"/>
        <v>45003</v>
      </c>
      <c r="G119" t="s">
        <v>1580</v>
      </c>
      <c r="H119">
        <v>4</v>
      </c>
    </row>
    <row r="120" spans="1:8" x14ac:dyDescent="0.25">
      <c r="A120">
        <v>1165</v>
      </c>
      <c r="B120">
        <v>1370</v>
      </c>
      <c r="C120">
        <v>36</v>
      </c>
      <c r="D120" s="2">
        <f ca="1">DATE(YEAR(TODAY())-1,3,12)</f>
        <v>44997</v>
      </c>
      <c r="E120">
        <v>1</v>
      </c>
      <c r="F120" s="2">
        <f t="shared" ca="1" si="1"/>
        <v>44998</v>
      </c>
      <c r="G120" t="s">
        <v>1581</v>
      </c>
      <c r="H120">
        <v>4</v>
      </c>
    </row>
    <row r="121" spans="1:8" x14ac:dyDescent="0.25">
      <c r="A121">
        <v>904</v>
      </c>
      <c r="B121">
        <v>1242</v>
      </c>
      <c r="C121">
        <v>64</v>
      </c>
      <c r="D121" s="2">
        <f ca="1">DATE(YEAR(TODAY())-1,3,12)</f>
        <v>44997</v>
      </c>
      <c r="E121">
        <v>3</v>
      </c>
      <c r="F121" s="2">
        <f t="shared" ca="1" si="1"/>
        <v>45000</v>
      </c>
      <c r="G121" t="s">
        <v>1582</v>
      </c>
      <c r="H121">
        <v>5</v>
      </c>
    </row>
    <row r="122" spans="1:8" x14ac:dyDescent="0.25">
      <c r="A122">
        <v>765</v>
      </c>
      <c r="B122">
        <v>1284</v>
      </c>
      <c r="C122">
        <v>59</v>
      </c>
      <c r="D122" s="2">
        <f ca="1">DATE(YEAR(TODAY())-1,3,12)</f>
        <v>44997</v>
      </c>
      <c r="E122">
        <v>4</v>
      </c>
      <c r="F122" s="2">
        <f t="shared" ca="1" si="1"/>
        <v>45001</v>
      </c>
      <c r="G122" t="s">
        <v>1583</v>
      </c>
      <c r="H122">
        <v>1</v>
      </c>
    </row>
    <row r="123" spans="1:8" x14ac:dyDescent="0.25">
      <c r="A123">
        <v>1389</v>
      </c>
      <c r="B123">
        <v>1363</v>
      </c>
      <c r="C123">
        <v>3</v>
      </c>
      <c r="D123" s="2">
        <f ca="1">DATE(YEAR(TODAY())-1,3,12)</f>
        <v>44997</v>
      </c>
      <c r="E123">
        <v>1</v>
      </c>
      <c r="F123" s="2">
        <f t="shared" ca="1" si="1"/>
        <v>44998</v>
      </c>
      <c r="G123" t="s">
        <v>1584</v>
      </c>
      <c r="H123">
        <v>5</v>
      </c>
    </row>
    <row r="124" spans="1:8" x14ac:dyDescent="0.25">
      <c r="A124">
        <v>1451</v>
      </c>
      <c r="B124">
        <v>1304</v>
      </c>
      <c r="C124">
        <v>12</v>
      </c>
      <c r="D124" s="2">
        <f ca="1">DATE(YEAR(TODAY())-1,3,15)</f>
        <v>45000</v>
      </c>
      <c r="E124">
        <v>10</v>
      </c>
      <c r="F124" s="2">
        <f t="shared" ca="1" si="1"/>
        <v>45010</v>
      </c>
      <c r="G124" t="s">
        <v>1585</v>
      </c>
      <c r="H124">
        <v>4</v>
      </c>
    </row>
    <row r="125" spans="1:8" x14ac:dyDescent="0.25">
      <c r="A125">
        <v>736</v>
      </c>
      <c r="B125">
        <v>1259</v>
      </c>
      <c r="C125">
        <v>93</v>
      </c>
      <c r="D125" s="2">
        <f ca="1">DATE(YEAR(TODAY())-1,3,16)</f>
        <v>45001</v>
      </c>
      <c r="E125">
        <v>9</v>
      </c>
      <c r="F125" s="2">
        <f t="shared" ca="1" si="1"/>
        <v>45010</v>
      </c>
      <c r="G125" t="s">
        <v>1586</v>
      </c>
      <c r="H125">
        <v>1</v>
      </c>
    </row>
    <row r="126" spans="1:8" x14ac:dyDescent="0.25">
      <c r="A126">
        <v>1124</v>
      </c>
      <c r="B126">
        <v>1342</v>
      </c>
      <c r="C126">
        <v>25</v>
      </c>
      <c r="D126" s="2">
        <f ca="1">DATE(YEAR(TODAY())-1,3,16)</f>
        <v>45001</v>
      </c>
      <c r="E126">
        <v>6</v>
      </c>
      <c r="F126" s="2">
        <f t="shared" ca="1" si="1"/>
        <v>45007</v>
      </c>
      <c r="G126" t="s">
        <v>1587</v>
      </c>
      <c r="H126">
        <v>5</v>
      </c>
    </row>
    <row r="127" spans="1:8" x14ac:dyDescent="0.25">
      <c r="A127">
        <v>1083</v>
      </c>
      <c r="B127">
        <v>1300</v>
      </c>
      <c r="C127">
        <v>26</v>
      </c>
      <c r="D127" s="2">
        <f ca="1">DATE(YEAR(TODAY())-1,3,16)</f>
        <v>45001</v>
      </c>
      <c r="E127">
        <v>5</v>
      </c>
      <c r="F127" s="2">
        <f t="shared" ca="1" si="1"/>
        <v>45006</v>
      </c>
      <c r="G127" t="s">
        <v>1588</v>
      </c>
      <c r="H127">
        <v>4</v>
      </c>
    </row>
    <row r="128" spans="1:8" x14ac:dyDescent="0.25">
      <c r="A128">
        <v>521</v>
      </c>
      <c r="B128">
        <v>1254</v>
      </c>
      <c r="C128">
        <v>52</v>
      </c>
      <c r="D128" s="2">
        <f ca="1">DATE(YEAR(TODAY())-1,3,16)</f>
        <v>45001</v>
      </c>
      <c r="E128">
        <v>5</v>
      </c>
      <c r="F128" s="2">
        <f t="shared" ca="1" si="1"/>
        <v>45006</v>
      </c>
      <c r="G128" t="s">
        <v>1589</v>
      </c>
      <c r="H128">
        <v>2</v>
      </c>
    </row>
    <row r="129" spans="1:8" x14ac:dyDescent="0.25">
      <c r="A129">
        <v>1084</v>
      </c>
      <c r="B129">
        <v>1242</v>
      </c>
      <c r="C129">
        <v>62</v>
      </c>
      <c r="D129" s="2">
        <f ca="1">DATE(YEAR(TODAY())-1,3,17)</f>
        <v>45002</v>
      </c>
      <c r="E129">
        <v>3</v>
      </c>
      <c r="F129" s="2">
        <f t="shared" ref="F129:F192" ca="1" si="2">D129+E129</f>
        <v>45005</v>
      </c>
      <c r="G129" t="s">
        <v>1590</v>
      </c>
      <c r="H129">
        <v>4</v>
      </c>
    </row>
    <row r="130" spans="1:8" x14ac:dyDescent="0.25">
      <c r="A130">
        <v>1417</v>
      </c>
      <c r="B130">
        <v>1255</v>
      </c>
      <c r="C130">
        <v>73</v>
      </c>
      <c r="D130" s="2">
        <f ca="1">DATE(YEAR(TODAY())-1,3,19)</f>
        <v>45004</v>
      </c>
      <c r="E130">
        <v>1</v>
      </c>
      <c r="F130" s="2">
        <f t="shared" ca="1" si="2"/>
        <v>45005</v>
      </c>
      <c r="G130" t="s">
        <v>1591</v>
      </c>
      <c r="H130">
        <v>2</v>
      </c>
    </row>
    <row r="131" spans="1:8" x14ac:dyDescent="0.25">
      <c r="A131">
        <v>1347</v>
      </c>
      <c r="B131">
        <v>1321</v>
      </c>
      <c r="C131">
        <v>95</v>
      </c>
      <c r="D131" s="2">
        <f ca="1">DATE(YEAR(TODAY())-1,3,21)</f>
        <v>45006</v>
      </c>
      <c r="E131">
        <v>7</v>
      </c>
      <c r="F131" s="2">
        <f t="shared" ca="1" si="2"/>
        <v>45013</v>
      </c>
      <c r="G131" t="s">
        <v>1592</v>
      </c>
      <c r="H131">
        <v>2</v>
      </c>
    </row>
    <row r="132" spans="1:8" x14ac:dyDescent="0.25">
      <c r="A132">
        <v>1617</v>
      </c>
      <c r="B132">
        <v>1239</v>
      </c>
      <c r="C132">
        <v>55</v>
      </c>
      <c r="D132" s="2">
        <f ca="1">DATE(YEAR(TODAY())-1,3,21)</f>
        <v>45006</v>
      </c>
      <c r="E132">
        <v>2</v>
      </c>
      <c r="F132" s="2">
        <f t="shared" ca="1" si="2"/>
        <v>45008</v>
      </c>
      <c r="G132" t="s">
        <v>1593</v>
      </c>
      <c r="H132">
        <v>1</v>
      </c>
    </row>
    <row r="133" spans="1:8" x14ac:dyDescent="0.25">
      <c r="A133">
        <v>1938</v>
      </c>
      <c r="B133">
        <v>1350</v>
      </c>
      <c r="C133">
        <v>96</v>
      </c>
      <c r="D133" s="2">
        <f ca="1">DATE(YEAR(TODAY())-1,3,22)</f>
        <v>45007</v>
      </c>
      <c r="E133">
        <v>10</v>
      </c>
      <c r="F133" s="2">
        <f t="shared" ca="1" si="2"/>
        <v>45017</v>
      </c>
      <c r="G133" t="s">
        <v>562</v>
      </c>
      <c r="H133">
        <v>4</v>
      </c>
    </row>
    <row r="134" spans="1:8" x14ac:dyDescent="0.25">
      <c r="A134">
        <v>2</v>
      </c>
      <c r="B134">
        <v>1256</v>
      </c>
      <c r="C134">
        <v>100</v>
      </c>
      <c r="D134" s="2">
        <f ca="1">DATE(YEAR(TODAY())-1,3,27)</f>
        <v>45012</v>
      </c>
      <c r="E134">
        <v>8</v>
      </c>
      <c r="F134" s="2">
        <f t="shared" ca="1" si="2"/>
        <v>45020</v>
      </c>
      <c r="G134" t="s">
        <v>1594</v>
      </c>
      <c r="H134">
        <v>5</v>
      </c>
    </row>
    <row r="135" spans="1:8" x14ac:dyDescent="0.25">
      <c r="A135">
        <v>173</v>
      </c>
      <c r="B135">
        <v>1279</v>
      </c>
      <c r="C135">
        <v>100</v>
      </c>
      <c r="D135" s="2">
        <f ca="1">DATE(YEAR(TODAY())-1,3,29)</f>
        <v>45014</v>
      </c>
      <c r="E135">
        <v>7</v>
      </c>
      <c r="F135" s="2">
        <f t="shared" ca="1" si="2"/>
        <v>45021</v>
      </c>
      <c r="G135" t="s">
        <v>1595</v>
      </c>
      <c r="H135">
        <v>4</v>
      </c>
    </row>
    <row r="136" spans="1:8" x14ac:dyDescent="0.25">
      <c r="A136">
        <v>1054</v>
      </c>
      <c r="B136">
        <v>1283</v>
      </c>
      <c r="C136">
        <v>48</v>
      </c>
      <c r="D136" s="2">
        <f ca="1">DATE(YEAR(TODAY())-1,3,30)</f>
        <v>45015</v>
      </c>
      <c r="E136">
        <v>10</v>
      </c>
      <c r="F136" s="2">
        <f t="shared" ca="1" si="2"/>
        <v>45025</v>
      </c>
      <c r="G136" t="s">
        <v>1596</v>
      </c>
      <c r="H136">
        <v>1</v>
      </c>
    </row>
    <row r="137" spans="1:8" x14ac:dyDescent="0.25">
      <c r="A137">
        <v>439</v>
      </c>
      <c r="B137">
        <v>1304</v>
      </c>
      <c r="C137">
        <v>63</v>
      </c>
      <c r="D137" s="2">
        <f ca="1">DATE(YEAR(TODAY())-1,4,4)</f>
        <v>45020</v>
      </c>
      <c r="E137">
        <v>4</v>
      </c>
      <c r="F137" s="2">
        <f t="shared" ca="1" si="2"/>
        <v>45024</v>
      </c>
      <c r="G137" t="s">
        <v>1597</v>
      </c>
      <c r="H137">
        <v>5</v>
      </c>
    </row>
    <row r="138" spans="1:8" x14ac:dyDescent="0.25">
      <c r="A138">
        <v>1405</v>
      </c>
      <c r="B138">
        <v>1236</v>
      </c>
      <c r="C138">
        <v>58</v>
      </c>
      <c r="D138" s="2">
        <f ca="1">DATE(YEAR(TODAY())-1,4,4)</f>
        <v>45020</v>
      </c>
      <c r="E138">
        <v>10</v>
      </c>
      <c r="F138" s="2">
        <f t="shared" ca="1" si="2"/>
        <v>45030</v>
      </c>
      <c r="G138" t="s">
        <v>1598</v>
      </c>
      <c r="H138">
        <v>4</v>
      </c>
    </row>
    <row r="139" spans="1:8" x14ac:dyDescent="0.25">
      <c r="A139">
        <v>1161</v>
      </c>
      <c r="B139">
        <v>1293</v>
      </c>
      <c r="C139">
        <v>31</v>
      </c>
      <c r="D139" s="2">
        <f ca="1">DATE(YEAR(TODAY())-1,4,4)</f>
        <v>45020</v>
      </c>
      <c r="E139">
        <v>8</v>
      </c>
      <c r="F139" s="2">
        <f t="shared" ca="1" si="2"/>
        <v>45028</v>
      </c>
      <c r="G139" t="s">
        <v>1599</v>
      </c>
      <c r="H139">
        <v>1</v>
      </c>
    </row>
    <row r="140" spans="1:8" x14ac:dyDescent="0.25">
      <c r="A140">
        <v>530</v>
      </c>
      <c r="B140">
        <v>1281</v>
      </c>
      <c r="C140">
        <v>59</v>
      </c>
      <c r="D140" s="2">
        <f ca="1">DATE(YEAR(TODAY())-1,4,5)</f>
        <v>45021</v>
      </c>
      <c r="E140">
        <v>9</v>
      </c>
      <c r="F140" s="2">
        <f t="shared" ca="1" si="2"/>
        <v>45030</v>
      </c>
      <c r="G140" t="s">
        <v>1600</v>
      </c>
      <c r="H140">
        <v>4</v>
      </c>
    </row>
    <row r="141" spans="1:8" x14ac:dyDescent="0.25">
      <c r="A141">
        <v>1593</v>
      </c>
      <c r="B141">
        <v>1356</v>
      </c>
      <c r="C141">
        <v>46</v>
      </c>
      <c r="D141" s="2">
        <f ca="1">DATE(YEAR(TODAY())-1,4,5)</f>
        <v>45021</v>
      </c>
      <c r="E141">
        <v>2</v>
      </c>
      <c r="F141" s="2">
        <f t="shared" ca="1" si="2"/>
        <v>45023</v>
      </c>
      <c r="G141" t="s">
        <v>670</v>
      </c>
      <c r="H141">
        <v>4</v>
      </c>
    </row>
    <row r="142" spans="1:8" x14ac:dyDescent="0.25">
      <c r="A142">
        <v>807</v>
      </c>
      <c r="B142">
        <v>1256</v>
      </c>
      <c r="C142">
        <v>97</v>
      </c>
      <c r="D142" s="2">
        <f ca="1">DATE(YEAR(TODAY())-1,4,5)</f>
        <v>45021</v>
      </c>
      <c r="E142">
        <v>7</v>
      </c>
      <c r="F142" s="2">
        <f t="shared" ca="1" si="2"/>
        <v>45028</v>
      </c>
      <c r="G142" t="s">
        <v>1601</v>
      </c>
      <c r="H142">
        <v>5</v>
      </c>
    </row>
    <row r="143" spans="1:8" x14ac:dyDescent="0.25">
      <c r="A143">
        <v>1759</v>
      </c>
      <c r="B143">
        <v>1369</v>
      </c>
      <c r="C143">
        <v>69</v>
      </c>
      <c r="D143" s="2">
        <f ca="1">DATE(YEAR(TODAY())-1,4,6)</f>
        <v>45022</v>
      </c>
      <c r="E143">
        <v>8</v>
      </c>
      <c r="F143" s="2">
        <f t="shared" ca="1" si="2"/>
        <v>45030</v>
      </c>
      <c r="G143" t="s">
        <v>1602</v>
      </c>
      <c r="H143">
        <v>2</v>
      </c>
    </row>
    <row r="144" spans="1:8" x14ac:dyDescent="0.25">
      <c r="A144">
        <v>42</v>
      </c>
      <c r="B144">
        <v>1298</v>
      </c>
      <c r="C144">
        <v>100</v>
      </c>
      <c r="D144" s="2">
        <f ca="1">DATE(YEAR(TODAY())-1,4,6)</f>
        <v>45022</v>
      </c>
      <c r="E144">
        <v>7</v>
      </c>
      <c r="F144" s="2">
        <f t="shared" ca="1" si="2"/>
        <v>45029</v>
      </c>
      <c r="G144" t="s">
        <v>1603</v>
      </c>
      <c r="H144">
        <v>1</v>
      </c>
    </row>
    <row r="145" spans="1:8" x14ac:dyDescent="0.25">
      <c r="A145">
        <v>1157</v>
      </c>
      <c r="B145">
        <v>1292</v>
      </c>
      <c r="C145">
        <v>24</v>
      </c>
      <c r="D145" s="2">
        <f ca="1">DATE(YEAR(TODAY())-1,4,7)</f>
        <v>45023</v>
      </c>
      <c r="E145">
        <v>5</v>
      </c>
      <c r="F145" s="2">
        <f t="shared" ca="1" si="2"/>
        <v>45028</v>
      </c>
      <c r="G145" t="s">
        <v>1604</v>
      </c>
      <c r="H145">
        <v>5</v>
      </c>
    </row>
    <row r="146" spans="1:8" x14ac:dyDescent="0.25">
      <c r="A146">
        <v>1339</v>
      </c>
      <c r="B146">
        <v>1250</v>
      </c>
      <c r="C146">
        <v>36</v>
      </c>
      <c r="D146" s="2">
        <f ca="1">DATE(YEAR(TODAY())-1,4,7)</f>
        <v>45023</v>
      </c>
      <c r="E146">
        <v>6</v>
      </c>
      <c r="F146" s="2">
        <f t="shared" ca="1" si="2"/>
        <v>45029</v>
      </c>
      <c r="G146" t="s">
        <v>1605</v>
      </c>
      <c r="H146">
        <v>4</v>
      </c>
    </row>
    <row r="147" spans="1:8" x14ac:dyDescent="0.25">
      <c r="A147">
        <v>579</v>
      </c>
      <c r="B147">
        <v>1246</v>
      </c>
      <c r="C147">
        <v>82</v>
      </c>
      <c r="D147" s="2">
        <f ca="1">DATE(YEAR(TODAY())-1,4,7)</f>
        <v>45023</v>
      </c>
      <c r="E147">
        <v>3</v>
      </c>
      <c r="F147" s="2">
        <f t="shared" ca="1" si="2"/>
        <v>45026</v>
      </c>
      <c r="G147" t="s">
        <v>1606</v>
      </c>
      <c r="H147">
        <v>2</v>
      </c>
    </row>
    <row r="148" spans="1:8" x14ac:dyDescent="0.25">
      <c r="A148">
        <v>801</v>
      </c>
      <c r="B148">
        <v>1234</v>
      </c>
      <c r="C148">
        <v>86</v>
      </c>
      <c r="D148" s="2">
        <f ca="1">DATE(YEAR(TODAY())-1,4,8)</f>
        <v>45024</v>
      </c>
      <c r="E148">
        <v>4</v>
      </c>
      <c r="F148" s="2">
        <f t="shared" ca="1" si="2"/>
        <v>45028</v>
      </c>
      <c r="G148" t="s">
        <v>1607</v>
      </c>
      <c r="H148">
        <v>4</v>
      </c>
    </row>
    <row r="149" spans="1:8" x14ac:dyDescent="0.25">
      <c r="A149">
        <v>1644</v>
      </c>
      <c r="B149">
        <v>1267</v>
      </c>
      <c r="C149">
        <v>70</v>
      </c>
      <c r="D149" s="2">
        <f ca="1">DATE(YEAR(TODAY())-1,4,8)</f>
        <v>45024</v>
      </c>
      <c r="E149">
        <v>9</v>
      </c>
      <c r="F149" s="2">
        <f t="shared" ca="1" si="2"/>
        <v>45033</v>
      </c>
      <c r="G149" t="s">
        <v>1608</v>
      </c>
      <c r="H149">
        <v>4</v>
      </c>
    </row>
    <row r="150" spans="1:8" x14ac:dyDescent="0.25">
      <c r="A150">
        <v>100</v>
      </c>
      <c r="B150">
        <v>1246</v>
      </c>
      <c r="C150">
        <v>14</v>
      </c>
      <c r="D150" s="2">
        <f ca="1">DATE(YEAR(TODAY())-1,4,8)</f>
        <v>45024</v>
      </c>
      <c r="E150">
        <v>9</v>
      </c>
      <c r="F150" s="2">
        <f t="shared" ca="1" si="2"/>
        <v>45033</v>
      </c>
      <c r="G150" t="s">
        <v>1113</v>
      </c>
      <c r="H150">
        <v>1</v>
      </c>
    </row>
    <row r="151" spans="1:8" x14ac:dyDescent="0.25">
      <c r="A151">
        <v>1951</v>
      </c>
      <c r="B151">
        <v>1346</v>
      </c>
      <c r="C151">
        <v>36</v>
      </c>
      <c r="D151" s="2">
        <f ca="1">DATE(YEAR(TODAY())-1,4,9)</f>
        <v>45025</v>
      </c>
      <c r="E151">
        <v>9</v>
      </c>
      <c r="F151" s="2">
        <f t="shared" ca="1" si="2"/>
        <v>45034</v>
      </c>
      <c r="G151" t="s">
        <v>1609</v>
      </c>
      <c r="H151">
        <v>4</v>
      </c>
    </row>
    <row r="152" spans="1:8" x14ac:dyDescent="0.25">
      <c r="A152">
        <v>1413</v>
      </c>
      <c r="B152">
        <v>1332</v>
      </c>
      <c r="C152">
        <v>67</v>
      </c>
      <c r="D152" s="2">
        <f ca="1">DATE(YEAR(TODAY())-1,4,9)</f>
        <v>45025</v>
      </c>
      <c r="E152">
        <v>6</v>
      </c>
      <c r="F152" s="2">
        <f t="shared" ca="1" si="2"/>
        <v>45031</v>
      </c>
      <c r="G152" t="s">
        <v>1610</v>
      </c>
      <c r="H152">
        <v>4</v>
      </c>
    </row>
    <row r="153" spans="1:8" x14ac:dyDescent="0.25">
      <c r="A153">
        <v>1721</v>
      </c>
      <c r="B153">
        <v>1286</v>
      </c>
      <c r="C153">
        <v>66</v>
      </c>
      <c r="D153" s="2">
        <f ca="1">DATE(YEAR(TODAY())-1,4,10)</f>
        <v>45026</v>
      </c>
      <c r="E153">
        <v>2</v>
      </c>
      <c r="F153" s="2">
        <f t="shared" ca="1" si="2"/>
        <v>45028</v>
      </c>
      <c r="G153" t="s">
        <v>1611</v>
      </c>
      <c r="H153">
        <v>1</v>
      </c>
    </row>
    <row r="154" spans="1:8" x14ac:dyDescent="0.25">
      <c r="A154">
        <v>1242</v>
      </c>
      <c r="B154">
        <v>1330</v>
      </c>
      <c r="C154">
        <v>16</v>
      </c>
      <c r="D154" s="2">
        <f ca="1">DATE(YEAR(TODAY())-1,4,10)</f>
        <v>45026</v>
      </c>
      <c r="E154">
        <v>9</v>
      </c>
      <c r="F154" s="2">
        <f t="shared" ca="1" si="2"/>
        <v>45035</v>
      </c>
      <c r="G154" t="s">
        <v>1612</v>
      </c>
      <c r="H154">
        <v>2</v>
      </c>
    </row>
    <row r="155" spans="1:8" x14ac:dyDescent="0.25">
      <c r="A155">
        <v>1499</v>
      </c>
      <c r="B155">
        <v>1356</v>
      </c>
      <c r="C155">
        <v>67</v>
      </c>
      <c r="D155" s="2">
        <f ca="1">DATE(YEAR(TODAY())-1,4,11)</f>
        <v>45027</v>
      </c>
      <c r="E155">
        <v>10</v>
      </c>
      <c r="F155" s="2">
        <f t="shared" ca="1" si="2"/>
        <v>45037</v>
      </c>
      <c r="G155" t="s">
        <v>1613</v>
      </c>
      <c r="H155">
        <v>4</v>
      </c>
    </row>
    <row r="156" spans="1:8" x14ac:dyDescent="0.25">
      <c r="A156">
        <v>434</v>
      </c>
      <c r="B156">
        <v>1337</v>
      </c>
      <c r="C156">
        <v>38</v>
      </c>
      <c r="D156" s="2">
        <f ca="1">DATE(YEAR(TODAY())-1,4,11)</f>
        <v>45027</v>
      </c>
      <c r="E156">
        <v>2</v>
      </c>
      <c r="F156" s="2">
        <f t="shared" ca="1" si="2"/>
        <v>45029</v>
      </c>
      <c r="G156" t="s">
        <v>1614</v>
      </c>
      <c r="H156">
        <v>4</v>
      </c>
    </row>
    <row r="157" spans="1:8" x14ac:dyDescent="0.25">
      <c r="A157">
        <v>99</v>
      </c>
      <c r="B157">
        <v>1373</v>
      </c>
      <c r="C157">
        <v>45</v>
      </c>
      <c r="D157" s="2">
        <f ca="1">DATE(YEAR(TODAY())-1,4,14)</f>
        <v>45030</v>
      </c>
      <c r="E157">
        <v>1</v>
      </c>
      <c r="F157" s="2">
        <f t="shared" ca="1" si="2"/>
        <v>45031</v>
      </c>
      <c r="G157" t="s">
        <v>1615</v>
      </c>
      <c r="H157">
        <v>2</v>
      </c>
    </row>
    <row r="158" spans="1:8" x14ac:dyDescent="0.25">
      <c r="A158">
        <v>1603</v>
      </c>
      <c r="B158">
        <v>1323</v>
      </c>
      <c r="C158">
        <v>49</v>
      </c>
      <c r="D158" s="2">
        <f ca="1">DATE(YEAR(TODAY())-1,4,14)</f>
        <v>45030</v>
      </c>
      <c r="E158">
        <v>9</v>
      </c>
      <c r="F158" s="2">
        <f t="shared" ca="1" si="2"/>
        <v>45039</v>
      </c>
      <c r="G158" t="s">
        <v>1616</v>
      </c>
      <c r="H158">
        <v>2</v>
      </c>
    </row>
    <row r="159" spans="1:8" x14ac:dyDescent="0.25">
      <c r="A159">
        <v>893</v>
      </c>
      <c r="B159">
        <v>1390</v>
      </c>
      <c r="C159">
        <v>51</v>
      </c>
      <c r="D159" s="2">
        <f ca="1">DATE(YEAR(TODAY())-1,4,14)</f>
        <v>45030</v>
      </c>
      <c r="E159">
        <v>5</v>
      </c>
      <c r="F159" s="2">
        <f t="shared" ca="1" si="2"/>
        <v>45035</v>
      </c>
      <c r="G159" t="s">
        <v>1617</v>
      </c>
      <c r="H159">
        <v>5</v>
      </c>
    </row>
    <row r="160" spans="1:8" x14ac:dyDescent="0.25">
      <c r="A160">
        <v>944</v>
      </c>
      <c r="B160">
        <v>1279</v>
      </c>
      <c r="C160">
        <v>41</v>
      </c>
      <c r="D160" s="2">
        <f ca="1">DATE(YEAR(TODAY())-1,4,15)</f>
        <v>45031</v>
      </c>
      <c r="E160">
        <v>5</v>
      </c>
      <c r="F160" s="2">
        <f t="shared" ca="1" si="2"/>
        <v>45036</v>
      </c>
      <c r="G160" t="s">
        <v>1618</v>
      </c>
      <c r="H160">
        <v>4</v>
      </c>
    </row>
    <row r="161" spans="1:8" x14ac:dyDescent="0.25">
      <c r="A161">
        <v>54</v>
      </c>
      <c r="B161">
        <v>1273</v>
      </c>
      <c r="C161">
        <v>56</v>
      </c>
      <c r="D161" s="2">
        <f ca="1">DATE(YEAR(TODAY())-1,4,15)</f>
        <v>45031</v>
      </c>
      <c r="E161">
        <v>1</v>
      </c>
      <c r="F161" s="2">
        <f t="shared" ca="1" si="2"/>
        <v>45032</v>
      </c>
      <c r="G161" t="s">
        <v>1619</v>
      </c>
      <c r="H161">
        <v>1</v>
      </c>
    </row>
    <row r="162" spans="1:8" x14ac:dyDescent="0.25">
      <c r="A162">
        <v>1691</v>
      </c>
      <c r="B162">
        <v>1292</v>
      </c>
      <c r="C162">
        <v>53</v>
      </c>
      <c r="D162" s="2">
        <f ca="1">DATE(YEAR(TODAY())-1,4,15)</f>
        <v>45031</v>
      </c>
      <c r="E162">
        <v>4</v>
      </c>
      <c r="F162" s="2">
        <f t="shared" ca="1" si="2"/>
        <v>45035</v>
      </c>
      <c r="G162" t="s">
        <v>1620</v>
      </c>
      <c r="H162">
        <v>4</v>
      </c>
    </row>
    <row r="163" spans="1:8" x14ac:dyDescent="0.25">
      <c r="A163">
        <v>1851</v>
      </c>
      <c r="B163">
        <v>1311</v>
      </c>
      <c r="C163">
        <v>79</v>
      </c>
      <c r="D163" s="2">
        <f ca="1">DATE(YEAR(TODAY())-1,4,16)</f>
        <v>45032</v>
      </c>
      <c r="E163">
        <v>3</v>
      </c>
      <c r="F163" s="2">
        <f t="shared" ca="1" si="2"/>
        <v>45035</v>
      </c>
      <c r="G163" t="s">
        <v>1621</v>
      </c>
      <c r="H163">
        <v>4</v>
      </c>
    </row>
    <row r="164" spans="1:8" x14ac:dyDescent="0.25">
      <c r="A164">
        <v>588</v>
      </c>
      <c r="B164">
        <v>1359</v>
      </c>
      <c r="C164">
        <v>12</v>
      </c>
      <c r="D164" s="2">
        <f ca="1">DATE(YEAR(TODAY())-1,4,18)</f>
        <v>45034</v>
      </c>
      <c r="E164">
        <v>4</v>
      </c>
      <c r="F164" s="2">
        <f t="shared" ca="1" si="2"/>
        <v>45038</v>
      </c>
      <c r="G164" t="s">
        <v>1622</v>
      </c>
      <c r="H164">
        <v>4</v>
      </c>
    </row>
    <row r="165" spans="1:8" x14ac:dyDescent="0.25">
      <c r="A165">
        <v>375</v>
      </c>
      <c r="B165">
        <v>1239</v>
      </c>
      <c r="C165">
        <v>34</v>
      </c>
      <c r="D165" s="2">
        <f ca="1">DATE(YEAR(TODAY())-1,4,18)</f>
        <v>45034</v>
      </c>
      <c r="E165">
        <v>1</v>
      </c>
      <c r="F165" s="2">
        <f t="shared" ca="1" si="2"/>
        <v>45035</v>
      </c>
      <c r="G165" t="s">
        <v>1623</v>
      </c>
      <c r="H165">
        <v>2</v>
      </c>
    </row>
    <row r="166" spans="1:8" x14ac:dyDescent="0.25">
      <c r="A166">
        <v>553</v>
      </c>
      <c r="B166">
        <v>1274</v>
      </c>
      <c r="C166">
        <v>4</v>
      </c>
      <c r="D166" s="2">
        <f ca="1">DATE(YEAR(TODAY())-1,4,18)</f>
        <v>45034</v>
      </c>
      <c r="E166">
        <v>4</v>
      </c>
      <c r="F166" s="2">
        <f t="shared" ca="1" si="2"/>
        <v>45038</v>
      </c>
      <c r="G166" t="s">
        <v>1624</v>
      </c>
      <c r="H166">
        <v>4</v>
      </c>
    </row>
    <row r="167" spans="1:8" x14ac:dyDescent="0.25">
      <c r="A167">
        <v>340</v>
      </c>
      <c r="B167">
        <v>1378</v>
      </c>
      <c r="C167">
        <v>44</v>
      </c>
      <c r="D167" s="2">
        <f ca="1">DATE(YEAR(TODAY())-1,4,19)</f>
        <v>45035</v>
      </c>
      <c r="E167">
        <v>2</v>
      </c>
      <c r="F167" s="2">
        <f t="shared" ca="1" si="2"/>
        <v>45037</v>
      </c>
      <c r="G167" t="s">
        <v>1625</v>
      </c>
      <c r="H167">
        <v>5</v>
      </c>
    </row>
    <row r="168" spans="1:8" x14ac:dyDescent="0.25">
      <c r="A168">
        <v>1337</v>
      </c>
      <c r="B168">
        <v>1299</v>
      </c>
      <c r="C168">
        <v>10</v>
      </c>
      <c r="D168" s="2">
        <f ca="1">DATE(YEAR(TODAY())-1,4,19)</f>
        <v>45035</v>
      </c>
      <c r="E168">
        <v>6</v>
      </c>
      <c r="F168" s="2">
        <f t="shared" ca="1" si="2"/>
        <v>45041</v>
      </c>
      <c r="G168" t="s">
        <v>1626</v>
      </c>
      <c r="H168">
        <v>5</v>
      </c>
    </row>
    <row r="169" spans="1:8" x14ac:dyDescent="0.25">
      <c r="A169">
        <v>79</v>
      </c>
      <c r="B169">
        <v>1267</v>
      </c>
      <c r="C169">
        <v>1</v>
      </c>
      <c r="D169" s="2">
        <f ca="1">DATE(YEAR(TODAY())-1,4,19)</f>
        <v>45035</v>
      </c>
      <c r="E169">
        <v>2</v>
      </c>
      <c r="F169" s="2">
        <f t="shared" ca="1" si="2"/>
        <v>45037</v>
      </c>
      <c r="G169" t="s">
        <v>1627</v>
      </c>
      <c r="H169">
        <v>5</v>
      </c>
    </row>
    <row r="170" spans="1:8" x14ac:dyDescent="0.25">
      <c r="A170">
        <v>433</v>
      </c>
      <c r="B170">
        <v>1341</v>
      </c>
      <c r="C170">
        <v>9</v>
      </c>
      <c r="D170" s="2">
        <f ca="1">DATE(YEAR(TODAY())-1,4,21)</f>
        <v>45037</v>
      </c>
      <c r="E170">
        <v>5</v>
      </c>
      <c r="F170" s="2">
        <f t="shared" ca="1" si="2"/>
        <v>45042</v>
      </c>
      <c r="G170" t="s">
        <v>1628</v>
      </c>
      <c r="H170">
        <v>4</v>
      </c>
    </row>
    <row r="171" spans="1:8" x14ac:dyDescent="0.25">
      <c r="A171">
        <v>450</v>
      </c>
      <c r="B171">
        <v>1348</v>
      </c>
      <c r="C171">
        <v>15</v>
      </c>
      <c r="D171" s="2">
        <f ca="1">DATE(YEAR(TODAY())-1,4,22)</f>
        <v>45038</v>
      </c>
      <c r="E171">
        <v>5</v>
      </c>
      <c r="F171" s="2">
        <f t="shared" ca="1" si="2"/>
        <v>45043</v>
      </c>
      <c r="G171" t="s">
        <v>1629</v>
      </c>
      <c r="H171">
        <v>5</v>
      </c>
    </row>
    <row r="172" spans="1:8" x14ac:dyDescent="0.25">
      <c r="A172">
        <v>1184</v>
      </c>
      <c r="B172">
        <v>1339</v>
      </c>
      <c r="C172">
        <v>28</v>
      </c>
      <c r="D172" s="2">
        <f ca="1">DATE(YEAR(TODAY())-1,4,24)</f>
        <v>45040</v>
      </c>
      <c r="E172">
        <v>2</v>
      </c>
      <c r="F172" s="2">
        <f t="shared" ca="1" si="2"/>
        <v>45042</v>
      </c>
      <c r="G172" t="s">
        <v>1630</v>
      </c>
      <c r="H172">
        <v>1</v>
      </c>
    </row>
    <row r="173" spans="1:8" x14ac:dyDescent="0.25">
      <c r="A173">
        <v>1059</v>
      </c>
      <c r="B173">
        <v>1303</v>
      </c>
      <c r="C173">
        <v>22</v>
      </c>
      <c r="D173" s="2">
        <f ca="1">DATE(YEAR(TODAY())-1,4,25)</f>
        <v>45041</v>
      </c>
      <c r="E173">
        <v>7</v>
      </c>
      <c r="F173" s="2">
        <f t="shared" ca="1" si="2"/>
        <v>45048</v>
      </c>
      <c r="G173" t="s">
        <v>1631</v>
      </c>
      <c r="H173">
        <v>5</v>
      </c>
    </row>
    <row r="174" spans="1:8" x14ac:dyDescent="0.25">
      <c r="A174">
        <v>1404</v>
      </c>
      <c r="B174">
        <v>1328</v>
      </c>
      <c r="C174">
        <v>28</v>
      </c>
      <c r="D174" s="2">
        <f ca="1">DATE(YEAR(TODAY())-1,4,26)</f>
        <v>45042</v>
      </c>
      <c r="E174">
        <v>4</v>
      </c>
      <c r="F174" s="2">
        <f t="shared" ca="1" si="2"/>
        <v>45046</v>
      </c>
      <c r="G174" t="s">
        <v>1632</v>
      </c>
      <c r="H174">
        <v>4</v>
      </c>
    </row>
    <row r="175" spans="1:8" x14ac:dyDescent="0.25">
      <c r="A175">
        <v>506</v>
      </c>
      <c r="B175">
        <v>1387</v>
      </c>
      <c r="C175">
        <v>14</v>
      </c>
      <c r="D175" s="2">
        <f ca="1">DATE(YEAR(TODAY())-1,4,26)</f>
        <v>45042</v>
      </c>
      <c r="E175">
        <v>2</v>
      </c>
      <c r="F175" s="2">
        <f t="shared" ca="1" si="2"/>
        <v>45044</v>
      </c>
      <c r="G175" t="s">
        <v>1633</v>
      </c>
      <c r="H175">
        <v>4</v>
      </c>
    </row>
    <row r="176" spans="1:8" x14ac:dyDescent="0.25">
      <c r="A176">
        <v>526</v>
      </c>
      <c r="B176">
        <v>1333</v>
      </c>
      <c r="C176">
        <v>60</v>
      </c>
      <c r="D176" s="2">
        <f ca="1">DATE(YEAR(TODAY())-1,4,27)</f>
        <v>45043</v>
      </c>
      <c r="E176">
        <v>8</v>
      </c>
      <c r="F176" s="2">
        <f t="shared" ca="1" si="2"/>
        <v>45051</v>
      </c>
      <c r="G176" t="s">
        <v>1634</v>
      </c>
      <c r="H176">
        <v>4</v>
      </c>
    </row>
    <row r="177" spans="1:8" x14ac:dyDescent="0.25">
      <c r="A177">
        <v>1341</v>
      </c>
      <c r="B177">
        <v>1250</v>
      </c>
      <c r="C177">
        <v>77</v>
      </c>
      <c r="D177" s="2">
        <f ca="1">DATE(YEAR(TODAY())-1,4,29)</f>
        <v>45045</v>
      </c>
      <c r="E177">
        <v>2</v>
      </c>
      <c r="F177" s="2">
        <f t="shared" ca="1" si="2"/>
        <v>45047</v>
      </c>
      <c r="G177" t="s">
        <v>1635</v>
      </c>
      <c r="H177">
        <v>4</v>
      </c>
    </row>
    <row r="178" spans="1:8" x14ac:dyDescent="0.25">
      <c r="A178">
        <v>1910</v>
      </c>
      <c r="B178">
        <v>1279</v>
      </c>
      <c r="C178">
        <v>70</v>
      </c>
      <c r="D178" s="2">
        <f ca="1">DATE(YEAR(TODAY())-1,4,30)</f>
        <v>45046</v>
      </c>
      <c r="E178">
        <v>7</v>
      </c>
      <c r="F178" s="2">
        <f t="shared" ca="1" si="2"/>
        <v>45053</v>
      </c>
      <c r="G178" t="s">
        <v>1636</v>
      </c>
      <c r="H178">
        <v>5</v>
      </c>
    </row>
    <row r="179" spans="1:8" x14ac:dyDescent="0.25">
      <c r="A179">
        <v>467</v>
      </c>
      <c r="B179">
        <v>1318</v>
      </c>
      <c r="C179">
        <v>18</v>
      </c>
      <c r="D179" s="2">
        <f ca="1">DATE(YEAR(TODAY())-1,4,30)</f>
        <v>45046</v>
      </c>
      <c r="E179">
        <v>2</v>
      </c>
      <c r="F179" s="2">
        <f t="shared" ca="1" si="2"/>
        <v>45048</v>
      </c>
      <c r="G179" t="s">
        <v>681</v>
      </c>
      <c r="H179">
        <v>4</v>
      </c>
    </row>
    <row r="180" spans="1:8" x14ac:dyDescent="0.25">
      <c r="A180">
        <v>1650</v>
      </c>
      <c r="B180">
        <v>1354</v>
      </c>
      <c r="C180">
        <v>36</v>
      </c>
      <c r="D180" s="2">
        <f ca="1">DATE(YEAR(TODAY())-1,5,1)</f>
        <v>45047</v>
      </c>
      <c r="E180">
        <v>1</v>
      </c>
      <c r="F180" s="2">
        <f t="shared" ca="1" si="2"/>
        <v>45048</v>
      </c>
      <c r="G180" t="s">
        <v>1637</v>
      </c>
      <c r="H180">
        <v>4</v>
      </c>
    </row>
    <row r="181" spans="1:8" x14ac:dyDescent="0.25">
      <c r="A181">
        <v>1619</v>
      </c>
      <c r="B181">
        <v>1328</v>
      </c>
      <c r="C181">
        <v>77</v>
      </c>
      <c r="D181" s="2">
        <f ca="1">DATE(YEAR(TODAY())-1,5,1)</f>
        <v>45047</v>
      </c>
      <c r="E181">
        <v>4</v>
      </c>
      <c r="F181" s="2">
        <f t="shared" ca="1" si="2"/>
        <v>45051</v>
      </c>
      <c r="G181" t="s">
        <v>1638</v>
      </c>
      <c r="H181">
        <v>4</v>
      </c>
    </row>
    <row r="182" spans="1:8" x14ac:dyDescent="0.25">
      <c r="A182">
        <v>119</v>
      </c>
      <c r="B182">
        <v>1266</v>
      </c>
      <c r="C182">
        <v>46</v>
      </c>
      <c r="D182" s="2">
        <f ca="1">DATE(YEAR(TODAY())-1,5,1)</f>
        <v>45047</v>
      </c>
      <c r="E182">
        <v>4</v>
      </c>
      <c r="F182" s="2">
        <f t="shared" ca="1" si="2"/>
        <v>45051</v>
      </c>
      <c r="G182" t="s">
        <v>1639</v>
      </c>
      <c r="H182">
        <v>1</v>
      </c>
    </row>
    <row r="183" spans="1:8" x14ac:dyDescent="0.25">
      <c r="A183">
        <v>1017</v>
      </c>
      <c r="B183">
        <v>1331</v>
      </c>
      <c r="C183">
        <v>35</v>
      </c>
      <c r="D183" s="2">
        <f ca="1">DATE(YEAR(TODAY())-1,5,2)</f>
        <v>45048</v>
      </c>
      <c r="E183">
        <v>8</v>
      </c>
      <c r="F183" s="2">
        <f t="shared" ca="1" si="2"/>
        <v>45056</v>
      </c>
      <c r="G183" t="s">
        <v>1640</v>
      </c>
      <c r="H183">
        <v>4</v>
      </c>
    </row>
    <row r="184" spans="1:8" x14ac:dyDescent="0.25">
      <c r="A184">
        <v>284</v>
      </c>
      <c r="B184">
        <v>1249</v>
      </c>
      <c r="C184">
        <v>59</v>
      </c>
      <c r="D184" s="2">
        <f ca="1">DATE(YEAR(TODAY())-1,5,4)</f>
        <v>45050</v>
      </c>
      <c r="E184">
        <v>5</v>
      </c>
      <c r="F184" s="2">
        <f t="shared" ca="1" si="2"/>
        <v>45055</v>
      </c>
      <c r="G184" t="s">
        <v>1641</v>
      </c>
      <c r="H184">
        <v>1</v>
      </c>
    </row>
    <row r="185" spans="1:8" x14ac:dyDescent="0.25">
      <c r="A185">
        <v>1067</v>
      </c>
      <c r="B185">
        <v>1275</v>
      </c>
      <c r="C185">
        <v>88</v>
      </c>
      <c r="D185" s="2">
        <f ca="1">DATE(YEAR(TODAY())-1,5,5)</f>
        <v>45051</v>
      </c>
      <c r="E185">
        <v>2</v>
      </c>
      <c r="F185" s="2">
        <f t="shared" ca="1" si="2"/>
        <v>45053</v>
      </c>
      <c r="G185" t="s">
        <v>1642</v>
      </c>
      <c r="H185">
        <v>4</v>
      </c>
    </row>
    <row r="186" spans="1:8" x14ac:dyDescent="0.25">
      <c r="A186">
        <v>214</v>
      </c>
      <c r="B186">
        <v>1381</v>
      </c>
      <c r="C186">
        <v>17</v>
      </c>
      <c r="D186" s="2">
        <f ca="1">DATE(YEAR(TODAY())-1,5,5)</f>
        <v>45051</v>
      </c>
      <c r="E186">
        <v>1</v>
      </c>
      <c r="F186" s="2">
        <f t="shared" ca="1" si="2"/>
        <v>45052</v>
      </c>
      <c r="G186" t="s">
        <v>1643</v>
      </c>
      <c r="H186">
        <v>2</v>
      </c>
    </row>
    <row r="187" spans="1:8" x14ac:dyDescent="0.25">
      <c r="A187">
        <v>1924</v>
      </c>
      <c r="B187">
        <v>1360</v>
      </c>
      <c r="C187">
        <v>42</v>
      </c>
      <c r="D187" s="2">
        <f ca="1">DATE(YEAR(TODAY())-1,5,6)</f>
        <v>45052</v>
      </c>
      <c r="E187">
        <v>3</v>
      </c>
      <c r="F187" s="2">
        <f t="shared" ca="1" si="2"/>
        <v>45055</v>
      </c>
      <c r="G187" t="s">
        <v>1644</v>
      </c>
      <c r="H187">
        <v>5</v>
      </c>
    </row>
    <row r="188" spans="1:8" x14ac:dyDescent="0.25">
      <c r="A188">
        <v>1726</v>
      </c>
      <c r="B188">
        <v>1294</v>
      </c>
      <c r="C188">
        <v>28</v>
      </c>
      <c r="D188" s="2">
        <f ca="1">DATE(YEAR(TODAY())-1,5,7)</f>
        <v>45053</v>
      </c>
      <c r="E188">
        <v>9</v>
      </c>
      <c r="F188" s="2">
        <f t="shared" ca="1" si="2"/>
        <v>45062</v>
      </c>
      <c r="G188" t="s">
        <v>906</v>
      </c>
      <c r="H188">
        <v>1</v>
      </c>
    </row>
    <row r="189" spans="1:8" x14ac:dyDescent="0.25">
      <c r="A189">
        <v>1540</v>
      </c>
      <c r="B189">
        <v>1326</v>
      </c>
      <c r="C189">
        <v>53</v>
      </c>
      <c r="D189" s="2">
        <f ca="1">DATE(YEAR(TODAY())-1,5,7)</f>
        <v>45053</v>
      </c>
      <c r="E189">
        <v>3</v>
      </c>
      <c r="F189" s="2">
        <f t="shared" ca="1" si="2"/>
        <v>45056</v>
      </c>
      <c r="G189" t="s">
        <v>1645</v>
      </c>
      <c r="H189">
        <v>5</v>
      </c>
    </row>
    <row r="190" spans="1:8" x14ac:dyDescent="0.25">
      <c r="A190">
        <v>1573</v>
      </c>
      <c r="B190">
        <v>1326</v>
      </c>
      <c r="C190">
        <v>88</v>
      </c>
      <c r="D190" s="2">
        <f ca="1">DATE(YEAR(TODAY())-1,5,7)</f>
        <v>45053</v>
      </c>
      <c r="E190">
        <v>7</v>
      </c>
      <c r="F190" s="2">
        <f t="shared" ca="1" si="2"/>
        <v>45060</v>
      </c>
      <c r="G190" t="s">
        <v>1646</v>
      </c>
      <c r="H190">
        <v>4</v>
      </c>
    </row>
    <row r="191" spans="1:8" x14ac:dyDescent="0.25">
      <c r="A191">
        <v>1473</v>
      </c>
      <c r="B191">
        <v>1291</v>
      </c>
      <c r="C191">
        <v>18</v>
      </c>
      <c r="D191" s="2">
        <f ca="1">DATE(YEAR(TODAY())-1,5,7)</f>
        <v>45053</v>
      </c>
      <c r="E191">
        <v>5</v>
      </c>
      <c r="F191" s="2">
        <f t="shared" ca="1" si="2"/>
        <v>45058</v>
      </c>
      <c r="G191" t="s">
        <v>1647</v>
      </c>
      <c r="H191">
        <v>5</v>
      </c>
    </row>
    <row r="192" spans="1:8" x14ac:dyDescent="0.25">
      <c r="A192">
        <v>1733</v>
      </c>
      <c r="B192">
        <v>1289</v>
      </c>
      <c r="C192">
        <v>50</v>
      </c>
      <c r="D192" s="2">
        <f ca="1">DATE(YEAR(TODAY())-1,5,7)</f>
        <v>45053</v>
      </c>
      <c r="E192">
        <v>5</v>
      </c>
      <c r="F192" s="2">
        <f t="shared" ca="1" si="2"/>
        <v>45058</v>
      </c>
      <c r="G192" t="s">
        <v>1648</v>
      </c>
      <c r="H192">
        <v>2</v>
      </c>
    </row>
    <row r="193" spans="1:8" x14ac:dyDescent="0.25">
      <c r="A193">
        <v>1327</v>
      </c>
      <c r="B193">
        <v>1335</v>
      </c>
      <c r="C193">
        <v>27</v>
      </c>
      <c r="D193" s="2">
        <f ca="1">DATE(YEAR(TODAY())-1,5,8)</f>
        <v>45054</v>
      </c>
      <c r="E193">
        <v>5</v>
      </c>
      <c r="F193" s="2">
        <f t="shared" ref="F193:F256" ca="1" si="3">D193+E193</f>
        <v>45059</v>
      </c>
      <c r="G193" t="s">
        <v>1649</v>
      </c>
      <c r="H193">
        <v>4</v>
      </c>
    </row>
    <row r="194" spans="1:8" x14ac:dyDescent="0.25">
      <c r="A194">
        <v>1994</v>
      </c>
      <c r="B194">
        <v>1318</v>
      </c>
      <c r="C194">
        <v>95</v>
      </c>
      <c r="D194" s="2">
        <f ca="1">DATE(YEAR(TODAY())-1,5,9)</f>
        <v>45055</v>
      </c>
      <c r="E194">
        <v>8</v>
      </c>
      <c r="F194" s="2">
        <f t="shared" ca="1" si="3"/>
        <v>45063</v>
      </c>
      <c r="G194" t="s">
        <v>1650</v>
      </c>
      <c r="H194">
        <v>5</v>
      </c>
    </row>
    <row r="195" spans="1:8" x14ac:dyDescent="0.25">
      <c r="A195">
        <v>1261</v>
      </c>
      <c r="B195">
        <v>1288</v>
      </c>
      <c r="C195">
        <v>63</v>
      </c>
      <c r="D195" s="2">
        <f ca="1">DATE(YEAR(TODAY())-1,5,9)</f>
        <v>45055</v>
      </c>
      <c r="E195">
        <v>7</v>
      </c>
      <c r="F195" s="2">
        <f t="shared" ca="1" si="3"/>
        <v>45062</v>
      </c>
      <c r="G195" t="s">
        <v>574</v>
      </c>
      <c r="H195">
        <v>1</v>
      </c>
    </row>
    <row r="196" spans="1:8" x14ac:dyDescent="0.25">
      <c r="A196">
        <v>1764</v>
      </c>
      <c r="B196">
        <v>1316</v>
      </c>
      <c r="C196">
        <v>18</v>
      </c>
      <c r="D196" s="2">
        <f ca="1">DATE(YEAR(TODAY())-1,5,10)</f>
        <v>45056</v>
      </c>
      <c r="E196">
        <v>2</v>
      </c>
      <c r="F196" s="2">
        <f t="shared" ca="1" si="3"/>
        <v>45058</v>
      </c>
      <c r="G196" t="s">
        <v>1651</v>
      </c>
      <c r="H196">
        <v>2</v>
      </c>
    </row>
    <row r="197" spans="1:8" x14ac:dyDescent="0.25">
      <c r="A197">
        <v>1524</v>
      </c>
      <c r="B197">
        <v>1262</v>
      </c>
      <c r="C197">
        <v>12</v>
      </c>
      <c r="D197" s="2">
        <f ca="1">DATE(YEAR(TODAY())-1,5,11)</f>
        <v>45057</v>
      </c>
      <c r="E197">
        <v>3</v>
      </c>
      <c r="F197" s="2">
        <f t="shared" ca="1" si="3"/>
        <v>45060</v>
      </c>
      <c r="G197" t="s">
        <v>1652</v>
      </c>
      <c r="H197">
        <v>4</v>
      </c>
    </row>
    <row r="198" spans="1:8" x14ac:dyDescent="0.25">
      <c r="A198">
        <v>937</v>
      </c>
      <c r="B198">
        <v>1344</v>
      </c>
      <c r="C198">
        <v>93</v>
      </c>
      <c r="D198" s="2">
        <f ca="1">DATE(YEAR(TODAY())-1,5,11)</f>
        <v>45057</v>
      </c>
      <c r="E198">
        <v>10</v>
      </c>
      <c r="F198" s="2">
        <f t="shared" ca="1" si="3"/>
        <v>45067</v>
      </c>
      <c r="G198" t="s">
        <v>1653</v>
      </c>
      <c r="H198">
        <v>4</v>
      </c>
    </row>
    <row r="199" spans="1:8" x14ac:dyDescent="0.25">
      <c r="A199">
        <v>1711</v>
      </c>
      <c r="B199">
        <v>1243</v>
      </c>
      <c r="C199">
        <v>86</v>
      </c>
      <c r="D199" s="2">
        <f ca="1">DATE(YEAR(TODAY())-1,5,11)</f>
        <v>45057</v>
      </c>
      <c r="E199">
        <v>7</v>
      </c>
      <c r="F199" s="2">
        <f t="shared" ca="1" si="3"/>
        <v>45064</v>
      </c>
      <c r="G199" t="s">
        <v>1654</v>
      </c>
      <c r="H199">
        <v>4</v>
      </c>
    </row>
    <row r="200" spans="1:8" x14ac:dyDescent="0.25">
      <c r="A200">
        <v>535</v>
      </c>
      <c r="B200">
        <v>1256</v>
      </c>
      <c r="C200">
        <v>46</v>
      </c>
      <c r="D200" s="2">
        <f ca="1">DATE(YEAR(TODAY())-1,5,11)</f>
        <v>45057</v>
      </c>
      <c r="E200">
        <v>7</v>
      </c>
      <c r="F200" s="2">
        <f t="shared" ca="1" si="3"/>
        <v>45064</v>
      </c>
      <c r="G200" t="s">
        <v>1655</v>
      </c>
      <c r="H200">
        <v>4</v>
      </c>
    </row>
    <row r="201" spans="1:8" x14ac:dyDescent="0.25">
      <c r="A201">
        <v>612</v>
      </c>
      <c r="B201">
        <v>1382</v>
      </c>
      <c r="C201">
        <v>34</v>
      </c>
      <c r="D201" s="2">
        <f ca="1">DATE(YEAR(TODAY())-1,5,12)</f>
        <v>45058</v>
      </c>
      <c r="E201">
        <v>3</v>
      </c>
      <c r="F201" s="2">
        <f t="shared" ca="1" si="3"/>
        <v>45061</v>
      </c>
      <c r="G201" t="s">
        <v>1656</v>
      </c>
      <c r="H201">
        <v>1</v>
      </c>
    </row>
    <row r="202" spans="1:8" x14ac:dyDescent="0.25">
      <c r="A202">
        <v>461</v>
      </c>
      <c r="B202">
        <v>1241</v>
      </c>
      <c r="C202">
        <v>54</v>
      </c>
      <c r="D202" s="2">
        <f ca="1">DATE(YEAR(TODAY())-1,5,12)</f>
        <v>45058</v>
      </c>
      <c r="E202">
        <v>2</v>
      </c>
      <c r="F202" s="2">
        <f t="shared" ca="1" si="3"/>
        <v>45060</v>
      </c>
      <c r="G202" t="s">
        <v>1657</v>
      </c>
      <c r="H202">
        <v>1</v>
      </c>
    </row>
    <row r="203" spans="1:8" x14ac:dyDescent="0.25">
      <c r="A203">
        <v>847</v>
      </c>
      <c r="B203">
        <v>1273</v>
      </c>
      <c r="C203">
        <v>29</v>
      </c>
      <c r="D203" s="2">
        <f ca="1">DATE(YEAR(TODAY())-1,5,13)</f>
        <v>45059</v>
      </c>
      <c r="E203">
        <v>7</v>
      </c>
      <c r="F203" s="2">
        <f t="shared" ca="1" si="3"/>
        <v>45066</v>
      </c>
      <c r="G203" t="s">
        <v>1658</v>
      </c>
      <c r="H203">
        <v>1</v>
      </c>
    </row>
    <row r="204" spans="1:8" x14ac:dyDescent="0.25">
      <c r="A204">
        <v>747</v>
      </c>
      <c r="B204">
        <v>1392</v>
      </c>
      <c r="C204">
        <v>90</v>
      </c>
      <c r="D204" s="2">
        <f ca="1">DATE(YEAR(TODAY())-1,5,13)</f>
        <v>45059</v>
      </c>
      <c r="E204">
        <v>9</v>
      </c>
      <c r="F204" s="2">
        <f t="shared" ca="1" si="3"/>
        <v>45068</v>
      </c>
      <c r="G204" t="s">
        <v>1659</v>
      </c>
      <c r="H204">
        <v>1</v>
      </c>
    </row>
    <row r="205" spans="1:8" x14ac:dyDescent="0.25">
      <c r="A205">
        <v>1888</v>
      </c>
      <c r="B205">
        <v>1236</v>
      </c>
      <c r="C205">
        <v>5</v>
      </c>
      <c r="D205" s="2">
        <f ca="1">DATE(YEAR(TODAY())-1,5,13)</f>
        <v>45059</v>
      </c>
      <c r="E205">
        <v>1</v>
      </c>
      <c r="F205" s="2">
        <f t="shared" ca="1" si="3"/>
        <v>45060</v>
      </c>
      <c r="G205" t="s">
        <v>1660</v>
      </c>
      <c r="H205">
        <v>5</v>
      </c>
    </row>
    <row r="206" spans="1:8" x14ac:dyDescent="0.25">
      <c r="A206">
        <v>94</v>
      </c>
      <c r="B206">
        <v>1330</v>
      </c>
      <c r="C206">
        <v>5</v>
      </c>
      <c r="D206" s="2">
        <f ca="1">DATE(YEAR(TODAY())-1,5,13)</f>
        <v>45059</v>
      </c>
      <c r="E206">
        <v>7</v>
      </c>
      <c r="F206" s="2">
        <f t="shared" ca="1" si="3"/>
        <v>45066</v>
      </c>
      <c r="G206" t="s">
        <v>1661</v>
      </c>
      <c r="H206">
        <v>1</v>
      </c>
    </row>
    <row r="207" spans="1:8" x14ac:dyDescent="0.25">
      <c r="A207">
        <v>1604</v>
      </c>
      <c r="B207">
        <v>1300</v>
      </c>
      <c r="C207">
        <v>61</v>
      </c>
      <c r="D207" s="2">
        <f ca="1">DATE(YEAR(TODAY())-1,5,13)</f>
        <v>45059</v>
      </c>
      <c r="E207">
        <v>5</v>
      </c>
      <c r="F207" s="2">
        <f t="shared" ca="1" si="3"/>
        <v>45064</v>
      </c>
      <c r="G207" t="s">
        <v>1662</v>
      </c>
      <c r="H207">
        <v>1</v>
      </c>
    </row>
    <row r="208" spans="1:8" x14ac:dyDescent="0.25">
      <c r="A208">
        <v>1729</v>
      </c>
      <c r="B208">
        <v>1324</v>
      </c>
      <c r="C208">
        <v>54</v>
      </c>
      <c r="D208" s="2">
        <f ca="1">DATE(YEAR(TODAY())-1,5,16)</f>
        <v>45062</v>
      </c>
      <c r="E208">
        <v>1</v>
      </c>
      <c r="F208" s="2">
        <f t="shared" ca="1" si="3"/>
        <v>45063</v>
      </c>
      <c r="G208" t="s">
        <v>1663</v>
      </c>
      <c r="H208">
        <v>1</v>
      </c>
    </row>
    <row r="209" spans="1:8" x14ac:dyDescent="0.25">
      <c r="A209">
        <v>633</v>
      </c>
      <c r="B209">
        <v>1238</v>
      </c>
      <c r="C209">
        <v>24</v>
      </c>
      <c r="D209" s="2">
        <f ca="1">DATE(YEAR(TODAY())-1,5,16)</f>
        <v>45062</v>
      </c>
      <c r="E209">
        <v>9</v>
      </c>
      <c r="F209" s="2">
        <f t="shared" ca="1" si="3"/>
        <v>45071</v>
      </c>
      <c r="G209" t="s">
        <v>1664</v>
      </c>
      <c r="H209">
        <v>1</v>
      </c>
    </row>
    <row r="210" spans="1:8" x14ac:dyDescent="0.25">
      <c r="A210">
        <v>514</v>
      </c>
      <c r="B210">
        <v>1349</v>
      </c>
      <c r="C210">
        <v>10</v>
      </c>
      <c r="D210" s="2">
        <f ca="1">DATE(YEAR(TODAY())-1,5,18)</f>
        <v>45064</v>
      </c>
      <c r="E210">
        <v>9</v>
      </c>
      <c r="F210" s="2">
        <f t="shared" ca="1" si="3"/>
        <v>45073</v>
      </c>
      <c r="G210" t="s">
        <v>831</v>
      </c>
      <c r="H210">
        <v>1</v>
      </c>
    </row>
    <row r="211" spans="1:8" x14ac:dyDescent="0.25">
      <c r="A211">
        <v>1975</v>
      </c>
      <c r="B211">
        <v>1331</v>
      </c>
      <c r="C211">
        <v>77</v>
      </c>
      <c r="D211" s="2">
        <f ca="1">DATE(YEAR(TODAY())-1,5,19)</f>
        <v>45065</v>
      </c>
      <c r="E211">
        <v>10</v>
      </c>
      <c r="F211" s="2">
        <f t="shared" ca="1" si="3"/>
        <v>45075</v>
      </c>
      <c r="G211" t="s">
        <v>1665</v>
      </c>
      <c r="H211">
        <v>4</v>
      </c>
    </row>
    <row r="212" spans="1:8" x14ac:dyDescent="0.25">
      <c r="A212">
        <v>316</v>
      </c>
      <c r="B212">
        <v>1334</v>
      </c>
      <c r="C212">
        <v>86</v>
      </c>
      <c r="D212" s="2">
        <f ca="1">DATE(YEAR(TODAY())-1,5,19)</f>
        <v>45065</v>
      </c>
      <c r="E212">
        <v>1</v>
      </c>
      <c r="F212" s="2">
        <f t="shared" ca="1" si="3"/>
        <v>45066</v>
      </c>
      <c r="G212" t="s">
        <v>1666</v>
      </c>
      <c r="H212">
        <v>2</v>
      </c>
    </row>
    <row r="213" spans="1:8" x14ac:dyDescent="0.25">
      <c r="A213">
        <v>1643</v>
      </c>
      <c r="B213">
        <v>1354</v>
      </c>
      <c r="C213">
        <v>24</v>
      </c>
      <c r="D213" s="2">
        <f ca="1">DATE(YEAR(TODAY())-1,5,19)</f>
        <v>45065</v>
      </c>
      <c r="E213">
        <v>4</v>
      </c>
      <c r="F213" s="2">
        <f t="shared" ca="1" si="3"/>
        <v>45069</v>
      </c>
      <c r="G213" t="s">
        <v>1667</v>
      </c>
      <c r="H213">
        <v>1</v>
      </c>
    </row>
    <row r="214" spans="1:8" x14ac:dyDescent="0.25">
      <c r="A214">
        <v>605</v>
      </c>
      <c r="B214">
        <v>1337</v>
      </c>
      <c r="C214">
        <v>90</v>
      </c>
      <c r="D214" s="2">
        <f ca="1">DATE(YEAR(TODAY())-1,5,19)</f>
        <v>45065</v>
      </c>
      <c r="E214">
        <v>9</v>
      </c>
      <c r="F214" s="2">
        <f t="shared" ca="1" si="3"/>
        <v>45074</v>
      </c>
      <c r="G214" t="s">
        <v>1668</v>
      </c>
      <c r="H214">
        <v>1</v>
      </c>
    </row>
    <row r="215" spans="1:8" x14ac:dyDescent="0.25">
      <c r="A215">
        <v>1914</v>
      </c>
      <c r="B215">
        <v>1235</v>
      </c>
      <c r="C215">
        <v>48</v>
      </c>
      <c r="D215" s="2">
        <f ca="1">DATE(YEAR(TODAY())-1,5,19)</f>
        <v>45065</v>
      </c>
      <c r="E215">
        <v>2</v>
      </c>
      <c r="F215" s="2">
        <f t="shared" ca="1" si="3"/>
        <v>45067</v>
      </c>
      <c r="G215" t="s">
        <v>1170</v>
      </c>
      <c r="H215">
        <v>5</v>
      </c>
    </row>
    <row r="216" spans="1:8" x14ac:dyDescent="0.25">
      <c r="A216">
        <v>1492</v>
      </c>
      <c r="B216">
        <v>1348</v>
      </c>
      <c r="C216">
        <v>66</v>
      </c>
      <c r="D216" s="2">
        <f ca="1">DATE(YEAR(TODAY())-1,5,21)</f>
        <v>45067</v>
      </c>
      <c r="E216">
        <v>4</v>
      </c>
      <c r="F216" s="2">
        <f t="shared" ca="1" si="3"/>
        <v>45071</v>
      </c>
      <c r="G216" t="s">
        <v>1669</v>
      </c>
      <c r="H216">
        <v>1</v>
      </c>
    </row>
    <row r="217" spans="1:8" x14ac:dyDescent="0.25">
      <c r="A217">
        <v>81</v>
      </c>
      <c r="B217">
        <v>1322</v>
      </c>
      <c r="C217">
        <v>21</v>
      </c>
      <c r="D217" s="2">
        <f ca="1">DATE(YEAR(TODAY())-1,5,22)</f>
        <v>45068</v>
      </c>
      <c r="E217">
        <v>5</v>
      </c>
      <c r="F217" s="2">
        <f t="shared" ca="1" si="3"/>
        <v>45073</v>
      </c>
      <c r="G217" t="s">
        <v>1670</v>
      </c>
      <c r="H217">
        <v>4</v>
      </c>
    </row>
    <row r="218" spans="1:8" x14ac:dyDescent="0.25">
      <c r="A218">
        <v>230</v>
      </c>
      <c r="B218">
        <v>1284</v>
      </c>
      <c r="C218">
        <v>41</v>
      </c>
      <c r="D218" s="2">
        <f ca="1">DATE(YEAR(TODAY())-1,5,22)</f>
        <v>45068</v>
      </c>
      <c r="E218">
        <v>9</v>
      </c>
      <c r="F218" s="2">
        <f t="shared" ca="1" si="3"/>
        <v>45077</v>
      </c>
      <c r="G218" t="s">
        <v>1671</v>
      </c>
      <c r="H218">
        <v>4</v>
      </c>
    </row>
    <row r="219" spans="1:8" x14ac:dyDescent="0.25">
      <c r="A219">
        <v>1307</v>
      </c>
      <c r="B219">
        <v>1392</v>
      </c>
      <c r="C219">
        <v>53</v>
      </c>
      <c r="D219" s="2">
        <f ca="1">DATE(YEAR(TODAY())-1,5,23)</f>
        <v>45069</v>
      </c>
      <c r="E219">
        <v>5</v>
      </c>
      <c r="F219" s="2">
        <f t="shared" ca="1" si="3"/>
        <v>45074</v>
      </c>
      <c r="G219" t="s">
        <v>969</v>
      </c>
      <c r="H219">
        <v>4</v>
      </c>
    </row>
    <row r="220" spans="1:8" x14ac:dyDescent="0.25">
      <c r="A220">
        <v>716</v>
      </c>
      <c r="B220">
        <v>1253</v>
      </c>
      <c r="C220">
        <v>78</v>
      </c>
      <c r="D220" s="2">
        <f ca="1">DATE(YEAR(TODAY())-1,5,25)</f>
        <v>45071</v>
      </c>
      <c r="E220">
        <v>5</v>
      </c>
      <c r="F220" s="2">
        <f t="shared" ca="1" si="3"/>
        <v>45076</v>
      </c>
      <c r="G220" t="s">
        <v>1672</v>
      </c>
      <c r="H220">
        <v>5</v>
      </c>
    </row>
    <row r="221" spans="1:8" x14ac:dyDescent="0.25">
      <c r="A221">
        <v>1401</v>
      </c>
      <c r="B221">
        <v>1366</v>
      </c>
      <c r="C221">
        <v>39</v>
      </c>
      <c r="D221" s="2">
        <f ca="1">DATE(YEAR(TODAY())-1,5,25)</f>
        <v>45071</v>
      </c>
      <c r="E221">
        <v>7</v>
      </c>
      <c r="F221" s="2">
        <f t="shared" ca="1" si="3"/>
        <v>45078</v>
      </c>
      <c r="G221" t="s">
        <v>1673</v>
      </c>
      <c r="H221">
        <v>1</v>
      </c>
    </row>
    <row r="222" spans="1:8" x14ac:dyDescent="0.25">
      <c r="A222">
        <v>229</v>
      </c>
      <c r="B222">
        <v>1259</v>
      </c>
      <c r="C222">
        <v>88</v>
      </c>
      <c r="D222" s="2">
        <f ca="1">DATE(YEAR(TODAY())-1,5,26)</f>
        <v>45072</v>
      </c>
      <c r="E222">
        <v>8</v>
      </c>
      <c r="F222" s="2">
        <f t="shared" ca="1" si="3"/>
        <v>45080</v>
      </c>
      <c r="G222" t="s">
        <v>1674</v>
      </c>
      <c r="H222">
        <v>4</v>
      </c>
    </row>
    <row r="223" spans="1:8" x14ac:dyDescent="0.25">
      <c r="A223">
        <v>1078</v>
      </c>
      <c r="B223">
        <v>1338</v>
      </c>
      <c r="C223">
        <v>52</v>
      </c>
      <c r="D223" s="2">
        <f ca="1">DATE(YEAR(TODAY())-1,5,28)</f>
        <v>45074</v>
      </c>
      <c r="E223">
        <v>10</v>
      </c>
      <c r="F223" s="2">
        <f t="shared" ca="1" si="3"/>
        <v>45084</v>
      </c>
      <c r="G223" t="s">
        <v>1675</v>
      </c>
      <c r="H223">
        <v>1</v>
      </c>
    </row>
    <row r="224" spans="1:8" x14ac:dyDescent="0.25">
      <c r="A224">
        <v>1089</v>
      </c>
      <c r="B224">
        <v>1264</v>
      </c>
      <c r="C224">
        <v>5</v>
      </c>
      <c r="D224" s="2">
        <f ca="1">DATE(YEAR(TODAY())-1,5,28)</f>
        <v>45074</v>
      </c>
      <c r="E224">
        <v>2</v>
      </c>
      <c r="F224" s="2">
        <f t="shared" ca="1" si="3"/>
        <v>45076</v>
      </c>
      <c r="G224" t="s">
        <v>1676</v>
      </c>
      <c r="H224">
        <v>4</v>
      </c>
    </row>
    <row r="225" spans="1:8" x14ac:dyDescent="0.25">
      <c r="A225">
        <v>422</v>
      </c>
      <c r="B225">
        <v>1294</v>
      </c>
      <c r="C225">
        <v>40</v>
      </c>
      <c r="D225" s="2">
        <f ca="1">DATE(YEAR(TODAY())-1,5,28)</f>
        <v>45074</v>
      </c>
      <c r="E225">
        <v>4</v>
      </c>
      <c r="F225" s="2">
        <f t="shared" ca="1" si="3"/>
        <v>45078</v>
      </c>
      <c r="G225" t="s">
        <v>1677</v>
      </c>
      <c r="H225">
        <v>5</v>
      </c>
    </row>
    <row r="226" spans="1:8" x14ac:dyDescent="0.25">
      <c r="A226">
        <v>1325</v>
      </c>
      <c r="B226">
        <v>1272</v>
      </c>
      <c r="C226">
        <v>89</v>
      </c>
      <c r="D226" s="2">
        <f ca="1">DATE(YEAR(TODAY())-1,5,29)</f>
        <v>45075</v>
      </c>
      <c r="E226">
        <v>2</v>
      </c>
      <c r="F226" s="2">
        <f t="shared" ca="1" si="3"/>
        <v>45077</v>
      </c>
      <c r="G226" t="s">
        <v>1678</v>
      </c>
      <c r="H226">
        <v>2</v>
      </c>
    </row>
    <row r="227" spans="1:8" x14ac:dyDescent="0.25">
      <c r="A227">
        <v>1893</v>
      </c>
      <c r="B227">
        <v>1364</v>
      </c>
      <c r="C227">
        <v>81</v>
      </c>
      <c r="D227" s="2">
        <f ca="1">DATE(YEAR(TODAY())-1,5,29)</f>
        <v>45075</v>
      </c>
      <c r="E227">
        <v>3</v>
      </c>
      <c r="F227" s="2">
        <f t="shared" ca="1" si="3"/>
        <v>45078</v>
      </c>
      <c r="G227" t="s">
        <v>1679</v>
      </c>
      <c r="H227">
        <v>5</v>
      </c>
    </row>
    <row r="228" spans="1:8" x14ac:dyDescent="0.25">
      <c r="A228">
        <v>1402</v>
      </c>
      <c r="B228">
        <v>1361</v>
      </c>
      <c r="C228">
        <v>80</v>
      </c>
      <c r="D228" s="2">
        <f ca="1">DATE(YEAR(TODAY())-1,5,30)</f>
        <v>45076</v>
      </c>
      <c r="E228">
        <v>1</v>
      </c>
      <c r="F228" s="2">
        <f t="shared" ca="1" si="3"/>
        <v>45077</v>
      </c>
      <c r="G228" t="s">
        <v>1680</v>
      </c>
      <c r="H228">
        <v>2</v>
      </c>
    </row>
    <row r="229" spans="1:8" x14ac:dyDescent="0.25">
      <c r="A229">
        <v>1585</v>
      </c>
      <c r="B229">
        <v>1338</v>
      </c>
      <c r="C229">
        <v>9</v>
      </c>
      <c r="D229" s="2">
        <f ca="1">DATE(YEAR(TODAY())-1,5,30)</f>
        <v>45076</v>
      </c>
      <c r="E229">
        <v>7</v>
      </c>
      <c r="F229" s="2">
        <f t="shared" ca="1" si="3"/>
        <v>45083</v>
      </c>
      <c r="G229" t="s">
        <v>1681</v>
      </c>
      <c r="H229">
        <v>1</v>
      </c>
    </row>
    <row r="230" spans="1:8" x14ac:dyDescent="0.25">
      <c r="A230">
        <v>1834</v>
      </c>
      <c r="B230">
        <v>1344</v>
      </c>
      <c r="C230">
        <v>10</v>
      </c>
      <c r="D230" s="2">
        <f ca="1">DATE(YEAR(TODAY())-1,5,31)</f>
        <v>45077</v>
      </c>
      <c r="E230">
        <v>9</v>
      </c>
      <c r="F230" s="2">
        <f t="shared" ca="1" si="3"/>
        <v>45086</v>
      </c>
      <c r="G230" t="s">
        <v>1682</v>
      </c>
      <c r="H230">
        <v>5</v>
      </c>
    </row>
    <row r="231" spans="1:8" x14ac:dyDescent="0.25">
      <c r="A231">
        <v>364</v>
      </c>
      <c r="B231">
        <v>1263</v>
      </c>
      <c r="C231">
        <v>51</v>
      </c>
      <c r="D231" s="2">
        <f ca="1">DATE(YEAR(TODAY())-1,5,31)</f>
        <v>45077</v>
      </c>
      <c r="E231">
        <v>1</v>
      </c>
      <c r="F231" s="2">
        <f t="shared" ca="1" si="3"/>
        <v>45078</v>
      </c>
      <c r="G231" t="s">
        <v>1683</v>
      </c>
      <c r="H231">
        <v>1</v>
      </c>
    </row>
    <row r="232" spans="1:8" x14ac:dyDescent="0.25">
      <c r="A232">
        <v>1463</v>
      </c>
      <c r="B232">
        <v>1258</v>
      </c>
      <c r="C232">
        <v>65</v>
      </c>
      <c r="D232" s="2">
        <f ca="1">DATE(YEAR(TODAY())-1,5,31)</f>
        <v>45077</v>
      </c>
      <c r="E232">
        <v>9</v>
      </c>
      <c r="F232" s="2">
        <f t="shared" ca="1" si="3"/>
        <v>45086</v>
      </c>
      <c r="G232" t="s">
        <v>1684</v>
      </c>
      <c r="H232">
        <v>1</v>
      </c>
    </row>
    <row r="233" spans="1:8" x14ac:dyDescent="0.25">
      <c r="A233">
        <v>441</v>
      </c>
      <c r="B233">
        <v>1299</v>
      </c>
      <c r="C233">
        <v>53</v>
      </c>
      <c r="D233" s="2">
        <f ca="1">DATE(YEAR(TODAY())-1,6,1)</f>
        <v>45078</v>
      </c>
      <c r="E233">
        <v>2</v>
      </c>
      <c r="F233" s="2">
        <f t="shared" ca="1" si="3"/>
        <v>45080</v>
      </c>
      <c r="G233" t="s">
        <v>1685</v>
      </c>
      <c r="H233">
        <v>1</v>
      </c>
    </row>
    <row r="234" spans="1:8" x14ac:dyDescent="0.25">
      <c r="A234">
        <v>1466</v>
      </c>
      <c r="B234">
        <v>1309</v>
      </c>
      <c r="C234">
        <v>35</v>
      </c>
      <c r="D234" s="2">
        <f ca="1">DATE(YEAR(TODAY())-1,6,1)</f>
        <v>45078</v>
      </c>
      <c r="E234">
        <v>5</v>
      </c>
      <c r="F234" s="2">
        <f t="shared" ca="1" si="3"/>
        <v>45083</v>
      </c>
      <c r="G234" t="s">
        <v>1686</v>
      </c>
      <c r="H234">
        <v>2</v>
      </c>
    </row>
    <row r="235" spans="1:8" x14ac:dyDescent="0.25">
      <c r="A235">
        <v>172</v>
      </c>
      <c r="B235">
        <v>1262</v>
      </c>
      <c r="C235">
        <v>31</v>
      </c>
      <c r="D235" s="2">
        <f ca="1">DATE(YEAR(TODAY())-1,6,2)</f>
        <v>45079</v>
      </c>
      <c r="E235">
        <v>10</v>
      </c>
      <c r="F235" s="2">
        <f t="shared" ca="1" si="3"/>
        <v>45089</v>
      </c>
      <c r="G235" t="s">
        <v>1687</v>
      </c>
      <c r="H235">
        <v>5</v>
      </c>
    </row>
    <row r="236" spans="1:8" x14ac:dyDescent="0.25">
      <c r="A236">
        <v>1503</v>
      </c>
      <c r="B236">
        <v>1242</v>
      </c>
      <c r="C236">
        <v>29</v>
      </c>
      <c r="D236" s="2">
        <f ca="1">DATE(YEAR(TODAY())-1,6,4)</f>
        <v>45081</v>
      </c>
      <c r="E236">
        <v>4</v>
      </c>
      <c r="F236" s="2">
        <f t="shared" ca="1" si="3"/>
        <v>45085</v>
      </c>
      <c r="G236" t="s">
        <v>1688</v>
      </c>
      <c r="H236">
        <v>2</v>
      </c>
    </row>
    <row r="237" spans="1:8" x14ac:dyDescent="0.25">
      <c r="A237">
        <v>674</v>
      </c>
      <c r="B237">
        <v>1341</v>
      </c>
      <c r="C237">
        <v>68</v>
      </c>
      <c r="D237" s="2">
        <f ca="1">DATE(YEAR(TODAY())-1,6,7)</f>
        <v>45084</v>
      </c>
      <c r="E237">
        <v>10</v>
      </c>
      <c r="F237" s="2">
        <f t="shared" ca="1" si="3"/>
        <v>45094</v>
      </c>
      <c r="G237" t="s">
        <v>1689</v>
      </c>
      <c r="H237">
        <v>4</v>
      </c>
    </row>
    <row r="238" spans="1:8" x14ac:dyDescent="0.25">
      <c r="A238">
        <v>431</v>
      </c>
      <c r="B238">
        <v>1258</v>
      </c>
      <c r="C238">
        <v>58</v>
      </c>
      <c r="D238" s="2">
        <f ca="1">DATE(YEAR(TODAY())-1,6,8)</f>
        <v>45085</v>
      </c>
      <c r="E238">
        <v>7</v>
      </c>
      <c r="F238" s="2">
        <f t="shared" ca="1" si="3"/>
        <v>45092</v>
      </c>
      <c r="G238" t="s">
        <v>1690</v>
      </c>
      <c r="H238">
        <v>5</v>
      </c>
    </row>
    <row r="239" spans="1:8" x14ac:dyDescent="0.25">
      <c r="A239">
        <v>662</v>
      </c>
      <c r="B239">
        <v>1370</v>
      </c>
      <c r="C239">
        <v>97</v>
      </c>
      <c r="D239" s="2">
        <f ca="1">DATE(YEAR(TODAY())-1,6,8)</f>
        <v>45085</v>
      </c>
      <c r="E239">
        <v>7</v>
      </c>
      <c r="F239" s="2">
        <f t="shared" ca="1" si="3"/>
        <v>45092</v>
      </c>
      <c r="G239" t="s">
        <v>1691</v>
      </c>
      <c r="H239">
        <v>5</v>
      </c>
    </row>
    <row r="240" spans="1:8" x14ac:dyDescent="0.25">
      <c r="A240">
        <v>853</v>
      </c>
      <c r="B240">
        <v>1267</v>
      </c>
      <c r="C240">
        <v>7</v>
      </c>
      <c r="D240" s="2">
        <f ca="1">DATE(YEAR(TODAY())-1,6,8)</f>
        <v>45085</v>
      </c>
      <c r="E240">
        <v>3</v>
      </c>
      <c r="F240" s="2">
        <f t="shared" ca="1" si="3"/>
        <v>45088</v>
      </c>
      <c r="G240" t="s">
        <v>1692</v>
      </c>
      <c r="H240">
        <v>4</v>
      </c>
    </row>
    <row r="241" spans="1:8" x14ac:dyDescent="0.25">
      <c r="A241">
        <v>440</v>
      </c>
      <c r="B241">
        <v>1324</v>
      </c>
      <c r="C241">
        <v>97</v>
      </c>
      <c r="D241" s="2">
        <f ca="1">DATE(YEAR(TODAY())-1,6,10)</f>
        <v>45087</v>
      </c>
      <c r="E241">
        <v>2</v>
      </c>
      <c r="F241" s="2">
        <f t="shared" ca="1" si="3"/>
        <v>45089</v>
      </c>
      <c r="G241" t="s">
        <v>1693</v>
      </c>
      <c r="H241">
        <v>5</v>
      </c>
    </row>
    <row r="242" spans="1:8" x14ac:dyDescent="0.25">
      <c r="A242">
        <v>649</v>
      </c>
      <c r="B242">
        <v>1254</v>
      </c>
      <c r="C242">
        <v>54</v>
      </c>
      <c r="D242" s="2">
        <f ca="1">DATE(YEAR(TODAY())-1,6,11)</f>
        <v>45088</v>
      </c>
      <c r="E242">
        <v>3</v>
      </c>
      <c r="F242" s="2">
        <f t="shared" ca="1" si="3"/>
        <v>45091</v>
      </c>
      <c r="G242" t="s">
        <v>1694</v>
      </c>
      <c r="H242">
        <v>1</v>
      </c>
    </row>
    <row r="243" spans="1:8" x14ac:dyDescent="0.25">
      <c r="A243">
        <v>17</v>
      </c>
      <c r="B243">
        <v>1286</v>
      </c>
      <c r="C243">
        <v>88</v>
      </c>
      <c r="D243" s="2">
        <f ca="1">DATE(YEAR(TODAY())-1,6,11)</f>
        <v>45088</v>
      </c>
      <c r="E243">
        <v>8</v>
      </c>
      <c r="F243" s="2">
        <f t="shared" ca="1" si="3"/>
        <v>45096</v>
      </c>
      <c r="G243" t="s">
        <v>1695</v>
      </c>
      <c r="H243">
        <v>4</v>
      </c>
    </row>
    <row r="244" spans="1:8" x14ac:dyDescent="0.25">
      <c r="A244">
        <v>871</v>
      </c>
      <c r="B244">
        <v>1386</v>
      </c>
      <c r="C244">
        <v>4</v>
      </c>
      <c r="D244" s="2">
        <f ca="1">DATE(YEAR(TODAY())-1,6,11)</f>
        <v>45088</v>
      </c>
      <c r="E244">
        <v>4</v>
      </c>
      <c r="F244" s="2">
        <f t="shared" ca="1" si="3"/>
        <v>45092</v>
      </c>
      <c r="G244" t="s">
        <v>1696</v>
      </c>
      <c r="H244">
        <v>5</v>
      </c>
    </row>
    <row r="245" spans="1:8" x14ac:dyDescent="0.25">
      <c r="A245">
        <v>22</v>
      </c>
      <c r="B245">
        <v>1243</v>
      </c>
      <c r="C245">
        <v>29</v>
      </c>
      <c r="D245" s="2">
        <f ca="1">DATE(YEAR(TODAY())-1,6,12)</f>
        <v>45089</v>
      </c>
      <c r="E245">
        <v>10</v>
      </c>
      <c r="F245" s="2">
        <f t="shared" ca="1" si="3"/>
        <v>45099</v>
      </c>
      <c r="G245" t="s">
        <v>1697</v>
      </c>
      <c r="H245">
        <v>1</v>
      </c>
    </row>
    <row r="246" spans="1:8" x14ac:dyDescent="0.25">
      <c r="A246">
        <v>705</v>
      </c>
      <c r="B246">
        <v>1290</v>
      </c>
      <c r="C246">
        <v>68</v>
      </c>
      <c r="D246" s="2">
        <f ca="1">DATE(YEAR(TODAY())-1,6,12)</f>
        <v>45089</v>
      </c>
      <c r="E246">
        <v>4</v>
      </c>
      <c r="F246" s="2">
        <f t="shared" ca="1" si="3"/>
        <v>45093</v>
      </c>
      <c r="G246" t="s">
        <v>1698</v>
      </c>
      <c r="H246">
        <v>2</v>
      </c>
    </row>
    <row r="247" spans="1:8" x14ac:dyDescent="0.25">
      <c r="A247">
        <v>1773</v>
      </c>
      <c r="B247">
        <v>1284</v>
      </c>
      <c r="C247">
        <v>77</v>
      </c>
      <c r="D247" s="2">
        <f ca="1">DATE(YEAR(TODAY())-1,6,12)</f>
        <v>45089</v>
      </c>
      <c r="E247">
        <v>6</v>
      </c>
      <c r="F247" s="2">
        <f t="shared" ca="1" si="3"/>
        <v>45095</v>
      </c>
      <c r="G247" t="s">
        <v>1699</v>
      </c>
      <c r="H247">
        <v>4</v>
      </c>
    </row>
    <row r="248" spans="1:8" x14ac:dyDescent="0.25">
      <c r="A248">
        <v>45</v>
      </c>
      <c r="B248">
        <v>1333</v>
      </c>
      <c r="C248">
        <v>84</v>
      </c>
      <c r="D248" s="2">
        <f ca="1">DATE(YEAR(TODAY())-1,6,14)</f>
        <v>45091</v>
      </c>
      <c r="E248">
        <v>3</v>
      </c>
      <c r="F248" s="2">
        <f t="shared" ca="1" si="3"/>
        <v>45094</v>
      </c>
      <c r="G248" t="s">
        <v>1700</v>
      </c>
      <c r="H248">
        <v>4</v>
      </c>
    </row>
    <row r="249" spans="1:8" x14ac:dyDescent="0.25">
      <c r="A249">
        <v>1459</v>
      </c>
      <c r="B249">
        <v>1378</v>
      </c>
      <c r="C249">
        <v>30</v>
      </c>
      <c r="D249" s="2">
        <f ca="1">DATE(YEAR(TODAY())-1,6,15)</f>
        <v>45092</v>
      </c>
      <c r="E249">
        <v>1</v>
      </c>
      <c r="F249" s="2">
        <f t="shared" ca="1" si="3"/>
        <v>45093</v>
      </c>
      <c r="G249" t="s">
        <v>1701</v>
      </c>
      <c r="H249">
        <v>2</v>
      </c>
    </row>
    <row r="250" spans="1:8" x14ac:dyDescent="0.25">
      <c r="A250">
        <v>1826</v>
      </c>
      <c r="B250">
        <v>1250</v>
      </c>
      <c r="C250">
        <v>37</v>
      </c>
      <c r="D250" s="2">
        <f ca="1">DATE(YEAR(TODAY())-1,6,15)</f>
        <v>45092</v>
      </c>
      <c r="E250">
        <v>8</v>
      </c>
      <c r="F250" s="2">
        <f t="shared" ca="1" si="3"/>
        <v>45100</v>
      </c>
      <c r="G250" t="s">
        <v>1702</v>
      </c>
      <c r="H250">
        <v>5</v>
      </c>
    </row>
    <row r="251" spans="1:8" x14ac:dyDescent="0.25">
      <c r="A251">
        <v>1677</v>
      </c>
      <c r="B251">
        <v>1348</v>
      </c>
      <c r="C251">
        <v>13</v>
      </c>
      <c r="D251" s="2">
        <f ca="1">DATE(YEAR(TODAY())-1,6,16)</f>
        <v>45093</v>
      </c>
      <c r="E251">
        <v>5</v>
      </c>
      <c r="F251" s="2">
        <f t="shared" ca="1" si="3"/>
        <v>45098</v>
      </c>
      <c r="G251" t="s">
        <v>1703</v>
      </c>
      <c r="H251">
        <v>4</v>
      </c>
    </row>
    <row r="252" spans="1:8" x14ac:dyDescent="0.25">
      <c r="A252">
        <v>1019</v>
      </c>
      <c r="B252">
        <v>1275</v>
      </c>
      <c r="C252">
        <v>55</v>
      </c>
      <c r="D252" s="2">
        <f ca="1">DATE(YEAR(TODAY())-1,6,17)</f>
        <v>45094</v>
      </c>
      <c r="E252">
        <v>9</v>
      </c>
      <c r="F252" s="2">
        <f t="shared" ca="1" si="3"/>
        <v>45103</v>
      </c>
      <c r="G252" t="s">
        <v>1704</v>
      </c>
      <c r="H252">
        <v>1</v>
      </c>
    </row>
    <row r="253" spans="1:8" x14ac:dyDescent="0.25">
      <c r="A253">
        <v>1033</v>
      </c>
      <c r="B253">
        <v>1272</v>
      </c>
      <c r="C253">
        <v>35</v>
      </c>
      <c r="D253" s="2">
        <f ca="1">DATE(YEAR(TODAY())-1,6,17)</f>
        <v>45094</v>
      </c>
      <c r="E253">
        <v>7</v>
      </c>
      <c r="F253" s="2">
        <f t="shared" ca="1" si="3"/>
        <v>45101</v>
      </c>
      <c r="G253" t="s">
        <v>1705</v>
      </c>
      <c r="H253">
        <v>1</v>
      </c>
    </row>
    <row r="254" spans="1:8" x14ac:dyDescent="0.25">
      <c r="A254">
        <v>1937</v>
      </c>
      <c r="B254">
        <v>1287</v>
      </c>
      <c r="C254">
        <v>5</v>
      </c>
      <c r="D254" s="2">
        <f ca="1">DATE(YEAR(TODAY())-1,6,18)</f>
        <v>45095</v>
      </c>
      <c r="E254">
        <v>1</v>
      </c>
      <c r="F254" s="2">
        <f t="shared" ca="1" si="3"/>
        <v>45096</v>
      </c>
      <c r="G254" t="s">
        <v>1706</v>
      </c>
      <c r="H254">
        <v>4</v>
      </c>
    </row>
    <row r="255" spans="1:8" x14ac:dyDescent="0.25">
      <c r="A255">
        <v>1519</v>
      </c>
      <c r="B255">
        <v>1321</v>
      </c>
      <c r="C255">
        <v>68</v>
      </c>
      <c r="D255" s="2">
        <f ca="1">DATE(YEAR(TODAY())-1,6,19)</f>
        <v>45096</v>
      </c>
      <c r="E255">
        <v>3</v>
      </c>
      <c r="F255" s="2">
        <f t="shared" ca="1" si="3"/>
        <v>45099</v>
      </c>
      <c r="G255" t="s">
        <v>1707</v>
      </c>
      <c r="H255">
        <v>5</v>
      </c>
    </row>
    <row r="256" spans="1:8" x14ac:dyDescent="0.25">
      <c r="A256">
        <v>1782</v>
      </c>
      <c r="B256">
        <v>1317</v>
      </c>
      <c r="C256">
        <v>55</v>
      </c>
      <c r="D256" s="2">
        <f ca="1">DATE(YEAR(TODAY())-1,6,19)</f>
        <v>45096</v>
      </c>
      <c r="E256">
        <v>9</v>
      </c>
      <c r="F256" s="2">
        <f t="shared" ca="1" si="3"/>
        <v>45105</v>
      </c>
      <c r="G256" t="s">
        <v>1708</v>
      </c>
      <c r="H256">
        <v>4</v>
      </c>
    </row>
    <row r="257" spans="1:8" x14ac:dyDescent="0.25">
      <c r="A257">
        <v>1610</v>
      </c>
      <c r="B257">
        <v>1390</v>
      </c>
      <c r="C257">
        <v>25</v>
      </c>
      <c r="D257" s="2">
        <f ca="1">DATE(YEAR(TODAY())-1,6,19)</f>
        <v>45096</v>
      </c>
      <c r="E257">
        <v>9</v>
      </c>
      <c r="F257" s="2">
        <f t="shared" ref="F257:F320" ca="1" si="4">D257+E257</f>
        <v>45105</v>
      </c>
      <c r="G257" t="s">
        <v>1709</v>
      </c>
      <c r="H257">
        <v>1</v>
      </c>
    </row>
    <row r="258" spans="1:8" x14ac:dyDescent="0.25">
      <c r="A258">
        <v>485</v>
      </c>
      <c r="B258">
        <v>1348</v>
      </c>
      <c r="C258">
        <v>20</v>
      </c>
      <c r="D258" s="2">
        <f ca="1">DATE(YEAR(TODAY())-1,6,23)</f>
        <v>45100</v>
      </c>
      <c r="E258">
        <v>1</v>
      </c>
      <c r="F258" s="2">
        <f t="shared" ca="1" si="4"/>
        <v>45101</v>
      </c>
      <c r="G258" t="s">
        <v>1710</v>
      </c>
      <c r="H258">
        <v>4</v>
      </c>
    </row>
    <row r="259" spans="1:8" x14ac:dyDescent="0.25">
      <c r="A259">
        <v>640</v>
      </c>
      <c r="B259">
        <v>1301</v>
      </c>
      <c r="C259">
        <v>70</v>
      </c>
      <c r="D259" s="2">
        <f ca="1">DATE(YEAR(TODAY())-1,6,24)</f>
        <v>45101</v>
      </c>
      <c r="E259">
        <v>4</v>
      </c>
      <c r="F259" s="2">
        <f t="shared" ca="1" si="4"/>
        <v>45105</v>
      </c>
      <c r="G259" t="s">
        <v>1711</v>
      </c>
      <c r="H259">
        <v>4</v>
      </c>
    </row>
    <row r="260" spans="1:8" x14ac:dyDescent="0.25">
      <c r="A260">
        <v>776</v>
      </c>
      <c r="B260">
        <v>1251</v>
      </c>
      <c r="C260">
        <v>28</v>
      </c>
      <c r="D260" s="2">
        <f ca="1">DATE(YEAR(TODAY())-1,6,25)</f>
        <v>45102</v>
      </c>
      <c r="E260">
        <v>6</v>
      </c>
      <c r="F260" s="2">
        <f t="shared" ca="1" si="4"/>
        <v>45108</v>
      </c>
      <c r="G260" t="s">
        <v>1712</v>
      </c>
      <c r="H260">
        <v>1</v>
      </c>
    </row>
    <row r="261" spans="1:8" x14ac:dyDescent="0.25">
      <c r="A261">
        <v>637</v>
      </c>
      <c r="B261">
        <v>1310</v>
      </c>
      <c r="C261">
        <v>12</v>
      </c>
      <c r="D261" s="2">
        <f ca="1">DATE(YEAR(TODAY())-1,6,27)</f>
        <v>45104</v>
      </c>
      <c r="E261">
        <v>9</v>
      </c>
      <c r="F261" s="2">
        <f t="shared" ca="1" si="4"/>
        <v>45113</v>
      </c>
      <c r="G261" t="s">
        <v>1713</v>
      </c>
      <c r="H261">
        <v>1</v>
      </c>
    </row>
    <row r="262" spans="1:8" x14ac:dyDescent="0.25">
      <c r="A262">
        <v>1255</v>
      </c>
      <c r="B262">
        <v>1262</v>
      </c>
      <c r="C262">
        <v>20</v>
      </c>
      <c r="D262" s="2">
        <f ca="1">DATE(YEAR(TODAY())-1,6,27)</f>
        <v>45104</v>
      </c>
      <c r="E262">
        <v>10</v>
      </c>
      <c r="F262" s="2">
        <f t="shared" ca="1" si="4"/>
        <v>45114</v>
      </c>
      <c r="G262" t="s">
        <v>1714</v>
      </c>
      <c r="H262">
        <v>4</v>
      </c>
    </row>
    <row r="263" spans="1:8" x14ac:dyDescent="0.25">
      <c r="A263">
        <v>614</v>
      </c>
      <c r="B263">
        <v>1288</v>
      </c>
      <c r="C263">
        <v>27</v>
      </c>
      <c r="D263" s="2">
        <f ca="1">DATE(YEAR(TODAY())-1,6,27)</f>
        <v>45104</v>
      </c>
      <c r="E263">
        <v>3</v>
      </c>
      <c r="F263" s="2">
        <f t="shared" ca="1" si="4"/>
        <v>45107</v>
      </c>
      <c r="G263" t="s">
        <v>1715</v>
      </c>
      <c r="H263">
        <v>4</v>
      </c>
    </row>
    <row r="264" spans="1:8" x14ac:dyDescent="0.25">
      <c r="A264">
        <v>1174</v>
      </c>
      <c r="B264">
        <v>1261</v>
      </c>
      <c r="C264">
        <v>33</v>
      </c>
      <c r="D264" s="2">
        <f ca="1">DATE(YEAR(TODAY())-1,6,30)</f>
        <v>45107</v>
      </c>
      <c r="E264">
        <v>8</v>
      </c>
      <c r="F264" s="2">
        <f t="shared" ca="1" si="4"/>
        <v>45115</v>
      </c>
      <c r="G264" t="s">
        <v>1716</v>
      </c>
      <c r="H264">
        <v>2</v>
      </c>
    </row>
    <row r="265" spans="1:8" x14ac:dyDescent="0.25">
      <c r="A265">
        <v>999</v>
      </c>
      <c r="B265">
        <v>1376</v>
      </c>
      <c r="C265">
        <v>40</v>
      </c>
      <c r="D265" s="2">
        <f ca="1">DATE(YEAR(TODAY())-1,6,30)</f>
        <v>45107</v>
      </c>
      <c r="E265">
        <v>4</v>
      </c>
      <c r="F265" s="2">
        <f t="shared" ca="1" si="4"/>
        <v>45111</v>
      </c>
      <c r="G265" t="s">
        <v>1717</v>
      </c>
      <c r="H265">
        <v>5</v>
      </c>
    </row>
    <row r="266" spans="1:8" x14ac:dyDescent="0.25">
      <c r="A266">
        <v>430</v>
      </c>
      <c r="B266">
        <v>1300</v>
      </c>
      <c r="C266">
        <v>45</v>
      </c>
      <c r="D266" s="2">
        <f ca="1">DATE(YEAR(TODAY())-1,7,1)</f>
        <v>45108</v>
      </c>
      <c r="E266">
        <v>10</v>
      </c>
      <c r="F266" s="2">
        <f t="shared" ca="1" si="4"/>
        <v>45118</v>
      </c>
      <c r="G266" t="s">
        <v>437</v>
      </c>
      <c r="H266">
        <v>1</v>
      </c>
    </row>
    <row r="267" spans="1:8" x14ac:dyDescent="0.25">
      <c r="A267">
        <v>55</v>
      </c>
      <c r="B267">
        <v>1372</v>
      </c>
      <c r="C267">
        <v>77</v>
      </c>
      <c r="D267" s="2">
        <f ca="1">DATE(YEAR(TODAY())-1,7,4)</f>
        <v>45111</v>
      </c>
      <c r="E267">
        <v>2</v>
      </c>
      <c r="F267" s="2">
        <f t="shared" ca="1" si="4"/>
        <v>45113</v>
      </c>
      <c r="G267" t="s">
        <v>1718</v>
      </c>
      <c r="H267">
        <v>5</v>
      </c>
    </row>
    <row r="268" spans="1:8" x14ac:dyDescent="0.25">
      <c r="A268">
        <v>1991</v>
      </c>
      <c r="B268">
        <v>1385</v>
      </c>
      <c r="C268">
        <v>23</v>
      </c>
      <c r="D268" s="2">
        <f ca="1">DATE(YEAR(TODAY())-1,7,5)</f>
        <v>45112</v>
      </c>
      <c r="E268">
        <v>4</v>
      </c>
      <c r="F268" s="2">
        <f t="shared" ca="1" si="4"/>
        <v>45116</v>
      </c>
      <c r="G268" t="s">
        <v>1719</v>
      </c>
      <c r="H268">
        <v>1</v>
      </c>
    </row>
    <row r="269" spans="1:8" x14ac:dyDescent="0.25">
      <c r="A269">
        <v>489</v>
      </c>
      <c r="B269">
        <v>1245</v>
      </c>
      <c r="C269">
        <v>13</v>
      </c>
      <c r="D269" s="2">
        <f ca="1">DATE(YEAR(TODAY())-1,7,7)</f>
        <v>45114</v>
      </c>
      <c r="E269">
        <v>8</v>
      </c>
      <c r="F269" s="2">
        <f t="shared" ca="1" si="4"/>
        <v>45122</v>
      </c>
      <c r="G269" t="s">
        <v>1720</v>
      </c>
      <c r="H269">
        <v>1</v>
      </c>
    </row>
    <row r="270" spans="1:8" x14ac:dyDescent="0.25">
      <c r="A270">
        <v>1515</v>
      </c>
      <c r="B270">
        <v>1260</v>
      </c>
      <c r="C270">
        <v>83</v>
      </c>
      <c r="D270" s="2">
        <f ca="1">DATE(YEAR(TODAY())-1,7,7)</f>
        <v>45114</v>
      </c>
      <c r="E270">
        <v>3</v>
      </c>
      <c r="F270" s="2">
        <f t="shared" ca="1" si="4"/>
        <v>45117</v>
      </c>
      <c r="G270" t="s">
        <v>1721</v>
      </c>
      <c r="H270">
        <v>2</v>
      </c>
    </row>
    <row r="271" spans="1:8" x14ac:dyDescent="0.25">
      <c r="A271">
        <v>997</v>
      </c>
      <c r="B271">
        <v>1294</v>
      </c>
      <c r="C271">
        <v>12</v>
      </c>
      <c r="D271" s="2">
        <f ca="1">DATE(YEAR(TODAY())-1,7,9)</f>
        <v>45116</v>
      </c>
      <c r="E271">
        <v>1</v>
      </c>
      <c r="F271" s="2">
        <f t="shared" ca="1" si="4"/>
        <v>45117</v>
      </c>
      <c r="G271" t="s">
        <v>1722</v>
      </c>
      <c r="H271">
        <v>1</v>
      </c>
    </row>
    <row r="272" spans="1:8" x14ac:dyDescent="0.25">
      <c r="A272">
        <v>755</v>
      </c>
      <c r="B272">
        <v>1280</v>
      </c>
      <c r="C272">
        <v>49</v>
      </c>
      <c r="D272" s="2">
        <f ca="1">DATE(YEAR(TODAY())-1,7,9)</f>
        <v>45116</v>
      </c>
      <c r="E272">
        <v>4</v>
      </c>
      <c r="F272" s="2">
        <f t="shared" ca="1" si="4"/>
        <v>45120</v>
      </c>
      <c r="G272" t="s">
        <v>1723</v>
      </c>
      <c r="H272">
        <v>1</v>
      </c>
    </row>
    <row r="273" spans="1:8" x14ac:dyDescent="0.25">
      <c r="A273">
        <v>1521</v>
      </c>
      <c r="B273">
        <v>1313</v>
      </c>
      <c r="C273">
        <v>19</v>
      </c>
      <c r="D273" s="2">
        <f ca="1">DATE(YEAR(TODAY())-1,7,10)</f>
        <v>45117</v>
      </c>
      <c r="E273">
        <v>4</v>
      </c>
      <c r="F273" s="2">
        <f t="shared" ca="1" si="4"/>
        <v>45121</v>
      </c>
      <c r="G273" t="s">
        <v>1724</v>
      </c>
      <c r="H273">
        <v>1</v>
      </c>
    </row>
    <row r="274" spans="1:8" x14ac:dyDescent="0.25">
      <c r="A274">
        <v>1450</v>
      </c>
      <c r="B274">
        <v>1339</v>
      </c>
      <c r="C274">
        <v>34</v>
      </c>
      <c r="D274" s="2">
        <f ca="1">DATE(YEAR(TODAY())-1,7,11)</f>
        <v>45118</v>
      </c>
      <c r="E274">
        <v>8</v>
      </c>
      <c r="F274" s="2">
        <f t="shared" ca="1" si="4"/>
        <v>45126</v>
      </c>
      <c r="G274" t="s">
        <v>1725</v>
      </c>
      <c r="H274">
        <v>1</v>
      </c>
    </row>
    <row r="275" spans="1:8" x14ac:dyDescent="0.25">
      <c r="A275">
        <v>1251</v>
      </c>
      <c r="B275">
        <v>1341</v>
      </c>
      <c r="C275">
        <v>90</v>
      </c>
      <c r="D275" s="2">
        <f ca="1">DATE(YEAR(TODAY())-1,7,11)</f>
        <v>45118</v>
      </c>
      <c r="E275">
        <v>10</v>
      </c>
      <c r="F275" s="2">
        <f t="shared" ca="1" si="4"/>
        <v>45128</v>
      </c>
      <c r="G275" t="s">
        <v>1726</v>
      </c>
      <c r="H275">
        <v>4</v>
      </c>
    </row>
    <row r="276" spans="1:8" x14ac:dyDescent="0.25">
      <c r="A276">
        <v>1983</v>
      </c>
      <c r="B276">
        <v>1292</v>
      </c>
      <c r="C276">
        <v>39</v>
      </c>
      <c r="D276" s="2">
        <f ca="1">DATE(YEAR(TODAY())-1,7,11)</f>
        <v>45118</v>
      </c>
      <c r="E276">
        <v>10</v>
      </c>
      <c r="F276" s="2">
        <f t="shared" ca="1" si="4"/>
        <v>45128</v>
      </c>
      <c r="G276" t="s">
        <v>1727</v>
      </c>
      <c r="H276">
        <v>1</v>
      </c>
    </row>
    <row r="277" spans="1:8" x14ac:dyDescent="0.25">
      <c r="A277">
        <v>145</v>
      </c>
      <c r="B277">
        <v>1272</v>
      </c>
      <c r="C277">
        <v>51</v>
      </c>
      <c r="D277" s="2">
        <f ca="1">DATE(YEAR(TODAY())-1,7,13)</f>
        <v>45120</v>
      </c>
      <c r="E277">
        <v>4</v>
      </c>
      <c r="F277" s="2">
        <f t="shared" ca="1" si="4"/>
        <v>45124</v>
      </c>
      <c r="G277" t="s">
        <v>1728</v>
      </c>
      <c r="H277">
        <v>4</v>
      </c>
    </row>
    <row r="278" spans="1:8" x14ac:dyDescent="0.25">
      <c r="A278">
        <v>764</v>
      </c>
      <c r="B278">
        <v>1379</v>
      </c>
      <c r="C278">
        <v>12</v>
      </c>
      <c r="D278" s="2">
        <f ca="1">DATE(YEAR(TODAY())-1,7,14)</f>
        <v>45121</v>
      </c>
      <c r="E278">
        <v>6</v>
      </c>
      <c r="F278" s="2">
        <f t="shared" ca="1" si="4"/>
        <v>45127</v>
      </c>
      <c r="G278" t="s">
        <v>1729</v>
      </c>
      <c r="H278">
        <v>5</v>
      </c>
    </row>
    <row r="279" spans="1:8" x14ac:dyDescent="0.25">
      <c r="A279">
        <v>1821</v>
      </c>
      <c r="B279">
        <v>1330</v>
      </c>
      <c r="C279">
        <v>22</v>
      </c>
      <c r="D279" s="2">
        <f ca="1">DATE(YEAR(TODAY())-1,7,14)</f>
        <v>45121</v>
      </c>
      <c r="E279">
        <v>3</v>
      </c>
      <c r="F279" s="2">
        <f t="shared" ca="1" si="4"/>
        <v>45124</v>
      </c>
      <c r="G279" t="s">
        <v>1730</v>
      </c>
      <c r="H279">
        <v>5</v>
      </c>
    </row>
    <row r="280" spans="1:8" x14ac:dyDescent="0.25">
      <c r="A280">
        <v>1800</v>
      </c>
      <c r="B280">
        <v>1346</v>
      </c>
      <c r="C280">
        <v>83</v>
      </c>
      <c r="D280" s="2">
        <f ca="1">DATE(YEAR(TODAY())-1,7,15)</f>
        <v>45122</v>
      </c>
      <c r="E280">
        <v>8</v>
      </c>
      <c r="F280" s="2">
        <f t="shared" ca="1" si="4"/>
        <v>45130</v>
      </c>
      <c r="G280" t="s">
        <v>1731</v>
      </c>
      <c r="H280">
        <v>5</v>
      </c>
    </row>
    <row r="281" spans="1:8" x14ac:dyDescent="0.25">
      <c r="A281">
        <v>536</v>
      </c>
      <c r="B281">
        <v>1364</v>
      </c>
      <c r="C281">
        <v>67</v>
      </c>
      <c r="D281" s="2">
        <f ca="1">DATE(YEAR(TODAY())-1,7,15)</f>
        <v>45122</v>
      </c>
      <c r="E281">
        <v>5</v>
      </c>
      <c r="F281" s="2">
        <f t="shared" ca="1" si="4"/>
        <v>45127</v>
      </c>
      <c r="G281" t="s">
        <v>1732</v>
      </c>
      <c r="H281">
        <v>2</v>
      </c>
    </row>
    <row r="282" spans="1:8" x14ac:dyDescent="0.25">
      <c r="A282">
        <v>1382</v>
      </c>
      <c r="B282">
        <v>1383</v>
      </c>
      <c r="C282">
        <v>44</v>
      </c>
      <c r="D282" s="2">
        <f ca="1">DATE(YEAR(TODAY())-1,7,15)</f>
        <v>45122</v>
      </c>
      <c r="E282">
        <v>7</v>
      </c>
      <c r="F282" s="2">
        <f t="shared" ca="1" si="4"/>
        <v>45129</v>
      </c>
      <c r="G282" t="s">
        <v>1733</v>
      </c>
      <c r="H282">
        <v>2</v>
      </c>
    </row>
    <row r="283" spans="1:8" x14ac:dyDescent="0.25">
      <c r="A283">
        <v>1718</v>
      </c>
      <c r="B283">
        <v>1270</v>
      </c>
      <c r="C283">
        <v>53</v>
      </c>
      <c r="D283" s="2">
        <f ca="1">DATE(YEAR(TODAY())-1,7,15)</f>
        <v>45122</v>
      </c>
      <c r="E283">
        <v>4</v>
      </c>
      <c r="F283" s="2">
        <f t="shared" ca="1" si="4"/>
        <v>45126</v>
      </c>
      <c r="G283" t="s">
        <v>1734</v>
      </c>
      <c r="H283">
        <v>2</v>
      </c>
    </row>
    <row r="284" spans="1:8" x14ac:dyDescent="0.25">
      <c r="A284">
        <v>850</v>
      </c>
      <c r="B284">
        <v>1258</v>
      </c>
      <c r="C284">
        <v>72</v>
      </c>
      <c r="D284" s="2">
        <f ca="1">DATE(YEAR(TODAY())-1,7,17)</f>
        <v>45124</v>
      </c>
      <c r="E284">
        <v>6</v>
      </c>
      <c r="F284" s="2">
        <f t="shared" ca="1" si="4"/>
        <v>45130</v>
      </c>
      <c r="G284" t="s">
        <v>1735</v>
      </c>
      <c r="H284">
        <v>1</v>
      </c>
    </row>
    <row r="285" spans="1:8" x14ac:dyDescent="0.25">
      <c r="A285">
        <v>918</v>
      </c>
      <c r="B285">
        <v>1247</v>
      </c>
      <c r="C285">
        <v>47</v>
      </c>
      <c r="D285" s="2">
        <f ca="1">DATE(YEAR(TODAY())-1,7,18)</f>
        <v>45125</v>
      </c>
      <c r="E285">
        <v>10</v>
      </c>
      <c r="F285" s="2">
        <f t="shared" ca="1" si="4"/>
        <v>45135</v>
      </c>
      <c r="G285" t="s">
        <v>1736</v>
      </c>
      <c r="H285">
        <v>4</v>
      </c>
    </row>
    <row r="286" spans="1:8" x14ac:dyDescent="0.25">
      <c r="A286">
        <v>895</v>
      </c>
      <c r="B286">
        <v>1323</v>
      </c>
      <c r="C286">
        <v>25</v>
      </c>
      <c r="D286" s="2">
        <f ca="1">DATE(YEAR(TODAY())-1,7,18)</f>
        <v>45125</v>
      </c>
      <c r="E286">
        <v>2</v>
      </c>
      <c r="F286" s="2">
        <f t="shared" ca="1" si="4"/>
        <v>45127</v>
      </c>
      <c r="G286" t="s">
        <v>1737</v>
      </c>
      <c r="H286">
        <v>1</v>
      </c>
    </row>
    <row r="287" spans="1:8" x14ac:dyDescent="0.25">
      <c r="A287">
        <v>1997</v>
      </c>
      <c r="B287">
        <v>1272</v>
      </c>
      <c r="C287">
        <v>52</v>
      </c>
      <c r="D287" s="2">
        <f ca="1">DATE(YEAR(TODAY())-1,7,20)</f>
        <v>45127</v>
      </c>
      <c r="E287">
        <v>7</v>
      </c>
      <c r="F287" s="2">
        <f t="shared" ca="1" si="4"/>
        <v>45134</v>
      </c>
      <c r="G287" t="s">
        <v>1738</v>
      </c>
      <c r="H287">
        <v>5</v>
      </c>
    </row>
    <row r="288" spans="1:8" x14ac:dyDescent="0.25">
      <c r="A288">
        <v>21</v>
      </c>
      <c r="B288">
        <v>1392</v>
      </c>
      <c r="C288">
        <v>42</v>
      </c>
      <c r="D288" s="2">
        <f ca="1">DATE(YEAR(TODAY())-1,7,20)</f>
        <v>45127</v>
      </c>
      <c r="E288">
        <v>5</v>
      </c>
      <c r="F288" s="2">
        <f t="shared" ca="1" si="4"/>
        <v>45132</v>
      </c>
      <c r="G288" t="s">
        <v>1739</v>
      </c>
      <c r="H288">
        <v>1</v>
      </c>
    </row>
    <row r="289" spans="1:8" x14ac:dyDescent="0.25">
      <c r="A289">
        <v>15</v>
      </c>
      <c r="B289">
        <v>1384</v>
      </c>
      <c r="C289">
        <v>60</v>
      </c>
      <c r="D289" s="2">
        <f ca="1">DATE(YEAR(TODAY())-1,7,21)</f>
        <v>45128</v>
      </c>
      <c r="E289">
        <v>9</v>
      </c>
      <c r="F289" s="2">
        <f t="shared" ca="1" si="4"/>
        <v>45137</v>
      </c>
      <c r="G289" t="s">
        <v>1740</v>
      </c>
      <c r="H289">
        <v>1</v>
      </c>
    </row>
    <row r="290" spans="1:8" x14ac:dyDescent="0.25">
      <c r="A290">
        <v>1403</v>
      </c>
      <c r="B290">
        <v>1329</v>
      </c>
      <c r="C290">
        <v>97</v>
      </c>
      <c r="D290" s="2">
        <f ca="1">DATE(YEAR(TODAY())-1,7,21)</f>
        <v>45128</v>
      </c>
      <c r="E290">
        <v>1</v>
      </c>
      <c r="F290" s="2">
        <f t="shared" ca="1" si="4"/>
        <v>45129</v>
      </c>
      <c r="G290" t="s">
        <v>1741</v>
      </c>
      <c r="H290">
        <v>1</v>
      </c>
    </row>
    <row r="291" spans="1:8" x14ac:dyDescent="0.25">
      <c r="A291">
        <v>488</v>
      </c>
      <c r="B291">
        <v>1238</v>
      </c>
      <c r="C291">
        <v>66</v>
      </c>
      <c r="D291" s="2">
        <f ca="1">DATE(YEAR(TODAY())-1,7,22)</f>
        <v>45129</v>
      </c>
      <c r="E291">
        <v>2</v>
      </c>
      <c r="F291" s="2">
        <f t="shared" ca="1" si="4"/>
        <v>45131</v>
      </c>
      <c r="G291" t="s">
        <v>1742</v>
      </c>
      <c r="H291">
        <v>4</v>
      </c>
    </row>
    <row r="292" spans="1:8" x14ac:dyDescent="0.25">
      <c r="A292">
        <v>785</v>
      </c>
      <c r="B292">
        <v>1300</v>
      </c>
      <c r="C292">
        <v>66</v>
      </c>
      <c r="D292" s="2">
        <f ca="1">DATE(YEAR(TODAY())-1,7,22)</f>
        <v>45129</v>
      </c>
      <c r="E292">
        <v>2</v>
      </c>
      <c r="F292" s="2">
        <f t="shared" ca="1" si="4"/>
        <v>45131</v>
      </c>
      <c r="G292" t="s">
        <v>1743</v>
      </c>
      <c r="H292">
        <v>1</v>
      </c>
    </row>
    <row r="293" spans="1:8" x14ac:dyDescent="0.25">
      <c r="A293">
        <v>1350</v>
      </c>
      <c r="B293">
        <v>1277</v>
      </c>
      <c r="C293">
        <v>9</v>
      </c>
      <c r="D293" s="2">
        <f ca="1">DATE(YEAR(TODAY())-1,7,23)</f>
        <v>45130</v>
      </c>
      <c r="E293">
        <v>7</v>
      </c>
      <c r="F293" s="2">
        <f t="shared" ca="1" si="4"/>
        <v>45137</v>
      </c>
      <c r="G293" t="s">
        <v>1744</v>
      </c>
      <c r="H293">
        <v>5</v>
      </c>
    </row>
    <row r="294" spans="1:8" x14ac:dyDescent="0.25">
      <c r="A294">
        <v>897</v>
      </c>
      <c r="B294">
        <v>1277</v>
      </c>
      <c r="C294">
        <v>67</v>
      </c>
      <c r="D294" s="2">
        <f ca="1">DATE(YEAR(TODAY())-1,7,23)</f>
        <v>45130</v>
      </c>
      <c r="E294">
        <v>8</v>
      </c>
      <c r="F294" s="2">
        <f t="shared" ca="1" si="4"/>
        <v>45138</v>
      </c>
      <c r="G294" t="s">
        <v>1745</v>
      </c>
      <c r="H294">
        <v>5</v>
      </c>
    </row>
    <row r="295" spans="1:8" x14ac:dyDescent="0.25">
      <c r="A295">
        <v>1039</v>
      </c>
      <c r="B295">
        <v>1390</v>
      </c>
      <c r="C295">
        <v>24</v>
      </c>
      <c r="D295" s="2">
        <f ca="1">DATE(YEAR(TODAY())-1,7,23)</f>
        <v>45130</v>
      </c>
      <c r="E295">
        <v>1</v>
      </c>
      <c r="F295" s="2">
        <f t="shared" ca="1" si="4"/>
        <v>45131</v>
      </c>
      <c r="G295" t="s">
        <v>1746</v>
      </c>
      <c r="H295">
        <v>2</v>
      </c>
    </row>
    <row r="296" spans="1:8" x14ac:dyDescent="0.25">
      <c r="A296">
        <v>1003</v>
      </c>
      <c r="B296">
        <v>1269</v>
      </c>
      <c r="C296">
        <v>67</v>
      </c>
      <c r="D296" s="2">
        <f ca="1">DATE(YEAR(TODAY())-1,7,24)</f>
        <v>45131</v>
      </c>
      <c r="E296">
        <v>9</v>
      </c>
      <c r="F296" s="2">
        <f t="shared" ca="1" si="4"/>
        <v>45140</v>
      </c>
      <c r="G296" t="s">
        <v>1747</v>
      </c>
      <c r="H296">
        <v>1</v>
      </c>
    </row>
    <row r="297" spans="1:8" x14ac:dyDescent="0.25">
      <c r="A297">
        <v>323</v>
      </c>
      <c r="B297">
        <v>1243</v>
      </c>
      <c r="C297">
        <v>28</v>
      </c>
      <c r="D297" s="2">
        <f ca="1">DATE(YEAR(TODAY())-1,7,26)</f>
        <v>45133</v>
      </c>
      <c r="E297">
        <v>6</v>
      </c>
      <c r="F297" s="2">
        <f t="shared" ca="1" si="4"/>
        <v>45139</v>
      </c>
      <c r="G297" t="s">
        <v>1748</v>
      </c>
      <c r="H297">
        <v>5</v>
      </c>
    </row>
    <row r="298" spans="1:8" x14ac:dyDescent="0.25">
      <c r="A298">
        <v>976</v>
      </c>
      <c r="B298">
        <v>1294</v>
      </c>
      <c r="C298">
        <v>45</v>
      </c>
      <c r="D298" s="2">
        <f ca="1">DATE(YEAR(TODAY())-1,7,26)</f>
        <v>45133</v>
      </c>
      <c r="E298">
        <v>6</v>
      </c>
      <c r="F298" s="2">
        <f t="shared" ca="1" si="4"/>
        <v>45139</v>
      </c>
      <c r="G298" t="s">
        <v>1749</v>
      </c>
      <c r="H298">
        <v>1</v>
      </c>
    </row>
    <row r="299" spans="1:8" x14ac:dyDescent="0.25">
      <c r="A299">
        <v>597</v>
      </c>
      <c r="B299">
        <v>1321</v>
      </c>
      <c r="C299">
        <v>4</v>
      </c>
      <c r="D299" s="2">
        <f ca="1">DATE(YEAR(TODAY())-1,7,26)</f>
        <v>45133</v>
      </c>
      <c r="E299">
        <v>5</v>
      </c>
      <c r="F299" s="2">
        <f t="shared" ca="1" si="4"/>
        <v>45138</v>
      </c>
      <c r="G299" t="s">
        <v>1750</v>
      </c>
      <c r="H299">
        <v>2</v>
      </c>
    </row>
    <row r="300" spans="1:8" x14ac:dyDescent="0.25">
      <c r="A300">
        <v>1045</v>
      </c>
      <c r="B300">
        <v>1285</v>
      </c>
      <c r="C300">
        <v>20</v>
      </c>
      <c r="D300" s="2">
        <f ca="1">DATE(YEAR(TODAY())-1,7,27)</f>
        <v>45134</v>
      </c>
      <c r="E300">
        <v>8</v>
      </c>
      <c r="F300" s="2">
        <f t="shared" ca="1" si="4"/>
        <v>45142</v>
      </c>
      <c r="G300" t="s">
        <v>1751</v>
      </c>
      <c r="H300">
        <v>4</v>
      </c>
    </row>
    <row r="301" spans="1:8" x14ac:dyDescent="0.25">
      <c r="A301">
        <v>60</v>
      </c>
      <c r="B301">
        <v>1241</v>
      </c>
      <c r="C301">
        <v>94</v>
      </c>
      <c r="D301" s="2">
        <f ca="1">DATE(YEAR(TODAY())-1,7,27)</f>
        <v>45134</v>
      </c>
      <c r="E301">
        <v>4</v>
      </c>
      <c r="F301" s="2">
        <f t="shared" ca="1" si="4"/>
        <v>45138</v>
      </c>
      <c r="G301" t="s">
        <v>1752</v>
      </c>
      <c r="H301">
        <v>1</v>
      </c>
    </row>
    <row r="302" spans="1:8" x14ac:dyDescent="0.25">
      <c r="A302">
        <v>843</v>
      </c>
      <c r="B302">
        <v>1325</v>
      </c>
      <c r="C302">
        <v>30</v>
      </c>
      <c r="D302" s="2">
        <f ca="1">DATE(YEAR(TODAY())-1,7,29)</f>
        <v>45136</v>
      </c>
      <c r="E302">
        <v>7</v>
      </c>
      <c r="F302" s="2">
        <f t="shared" ca="1" si="4"/>
        <v>45143</v>
      </c>
      <c r="G302" t="s">
        <v>1753</v>
      </c>
      <c r="H302">
        <v>4</v>
      </c>
    </row>
    <row r="303" spans="1:8" x14ac:dyDescent="0.25">
      <c r="A303">
        <v>1600</v>
      </c>
      <c r="B303">
        <v>1255</v>
      </c>
      <c r="C303">
        <v>85</v>
      </c>
      <c r="D303" s="2">
        <f ca="1">DATE(YEAR(TODAY())-1,7,30)</f>
        <v>45137</v>
      </c>
      <c r="E303">
        <v>2</v>
      </c>
      <c r="F303" s="2">
        <f t="shared" ca="1" si="4"/>
        <v>45139</v>
      </c>
      <c r="G303" t="s">
        <v>1557</v>
      </c>
      <c r="H303">
        <v>4</v>
      </c>
    </row>
    <row r="304" spans="1:8" x14ac:dyDescent="0.25">
      <c r="A304">
        <v>300</v>
      </c>
      <c r="B304">
        <v>1244</v>
      </c>
      <c r="C304">
        <v>28</v>
      </c>
      <c r="D304" s="2">
        <f ca="1">DATE(YEAR(TODAY())-1,7,31)</f>
        <v>45138</v>
      </c>
      <c r="E304">
        <v>8</v>
      </c>
      <c r="F304" s="2">
        <f t="shared" ca="1" si="4"/>
        <v>45146</v>
      </c>
      <c r="G304" t="s">
        <v>1754</v>
      </c>
      <c r="H304">
        <v>4</v>
      </c>
    </row>
    <row r="305" spans="1:8" x14ac:dyDescent="0.25">
      <c r="A305">
        <v>1702</v>
      </c>
      <c r="B305">
        <v>1235</v>
      </c>
      <c r="C305">
        <v>66</v>
      </c>
      <c r="D305" s="2">
        <f ca="1">DATE(YEAR(TODAY())-1,7,31)</f>
        <v>45138</v>
      </c>
      <c r="E305">
        <v>6</v>
      </c>
      <c r="F305" s="2">
        <f t="shared" ca="1" si="4"/>
        <v>45144</v>
      </c>
      <c r="G305" t="s">
        <v>1755</v>
      </c>
      <c r="H305">
        <v>1</v>
      </c>
    </row>
    <row r="306" spans="1:8" x14ac:dyDescent="0.25">
      <c r="A306">
        <v>1512</v>
      </c>
      <c r="B306">
        <v>1362</v>
      </c>
      <c r="C306">
        <v>66</v>
      </c>
      <c r="D306" s="2">
        <f ca="1">DATE(YEAR(TODAY())-1,8,2)</f>
        <v>45140</v>
      </c>
      <c r="E306">
        <v>4</v>
      </c>
      <c r="F306" s="2">
        <f t="shared" ca="1" si="4"/>
        <v>45144</v>
      </c>
      <c r="G306" t="s">
        <v>1756</v>
      </c>
      <c r="H306">
        <v>5</v>
      </c>
    </row>
    <row r="307" spans="1:8" x14ac:dyDescent="0.25">
      <c r="A307">
        <v>90</v>
      </c>
      <c r="B307">
        <v>1318</v>
      </c>
      <c r="C307">
        <v>22</v>
      </c>
      <c r="D307" s="2">
        <f ca="1">DATE(YEAR(TODAY())-1,8,3)</f>
        <v>45141</v>
      </c>
      <c r="E307">
        <v>7</v>
      </c>
      <c r="F307" s="2">
        <f t="shared" ca="1" si="4"/>
        <v>45148</v>
      </c>
      <c r="G307" t="s">
        <v>1757</v>
      </c>
      <c r="H307">
        <v>1</v>
      </c>
    </row>
    <row r="308" spans="1:8" x14ac:dyDescent="0.25">
      <c r="A308">
        <v>358</v>
      </c>
      <c r="B308">
        <v>1344</v>
      </c>
      <c r="C308">
        <v>89</v>
      </c>
      <c r="D308" s="2">
        <f ca="1">DATE(YEAR(TODAY())-1,8,5)</f>
        <v>45143</v>
      </c>
      <c r="E308">
        <v>10</v>
      </c>
      <c r="F308" s="2">
        <f t="shared" ca="1" si="4"/>
        <v>45153</v>
      </c>
      <c r="G308" t="s">
        <v>1758</v>
      </c>
      <c r="H308">
        <v>5</v>
      </c>
    </row>
    <row r="309" spans="1:8" x14ac:dyDescent="0.25">
      <c r="A309">
        <v>432</v>
      </c>
      <c r="B309">
        <v>1385</v>
      </c>
      <c r="C309">
        <v>90</v>
      </c>
      <c r="D309" s="2">
        <f ca="1">DATE(YEAR(TODAY())-1,8,5)</f>
        <v>45143</v>
      </c>
      <c r="E309">
        <v>5</v>
      </c>
      <c r="F309" s="2">
        <f t="shared" ca="1" si="4"/>
        <v>45148</v>
      </c>
      <c r="G309" t="s">
        <v>1759</v>
      </c>
      <c r="H309">
        <v>2</v>
      </c>
    </row>
    <row r="310" spans="1:8" x14ac:dyDescent="0.25">
      <c r="A310">
        <v>299</v>
      </c>
      <c r="B310">
        <v>1237</v>
      </c>
      <c r="C310">
        <v>92</v>
      </c>
      <c r="D310" s="2">
        <f ca="1">DATE(YEAR(TODAY())-1,8,6)</f>
        <v>45144</v>
      </c>
      <c r="E310">
        <v>4</v>
      </c>
      <c r="F310" s="2">
        <f t="shared" ca="1" si="4"/>
        <v>45148</v>
      </c>
      <c r="G310" t="s">
        <v>1760</v>
      </c>
      <c r="H310">
        <v>4</v>
      </c>
    </row>
    <row r="311" spans="1:8" x14ac:dyDescent="0.25">
      <c r="A311">
        <v>435</v>
      </c>
      <c r="B311">
        <v>1362</v>
      </c>
      <c r="C311">
        <v>28</v>
      </c>
      <c r="D311" s="2">
        <f ca="1">DATE(YEAR(TODAY())-1,8,6)</f>
        <v>45144</v>
      </c>
      <c r="E311">
        <v>10</v>
      </c>
      <c r="F311" s="2">
        <f t="shared" ca="1" si="4"/>
        <v>45154</v>
      </c>
      <c r="G311" t="s">
        <v>1761</v>
      </c>
      <c r="H311">
        <v>2</v>
      </c>
    </row>
    <row r="312" spans="1:8" x14ac:dyDescent="0.25">
      <c r="A312">
        <v>222</v>
      </c>
      <c r="B312">
        <v>1388</v>
      </c>
      <c r="C312">
        <v>84</v>
      </c>
      <c r="D312" s="2">
        <f ca="1">DATE(YEAR(TODAY())-1,8,9)</f>
        <v>45147</v>
      </c>
      <c r="E312">
        <v>10</v>
      </c>
      <c r="F312" s="2">
        <f t="shared" ca="1" si="4"/>
        <v>45157</v>
      </c>
      <c r="G312" t="s">
        <v>1762</v>
      </c>
      <c r="H312">
        <v>1</v>
      </c>
    </row>
    <row r="313" spans="1:8" x14ac:dyDescent="0.25">
      <c r="A313">
        <v>18</v>
      </c>
      <c r="B313">
        <v>1331</v>
      </c>
      <c r="C313">
        <v>57</v>
      </c>
      <c r="D313" s="2">
        <f ca="1">DATE(YEAR(TODAY())-1,8,11)</f>
        <v>45149</v>
      </c>
      <c r="E313">
        <v>1</v>
      </c>
      <c r="F313" s="2">
        <f t="shared" ca="1" si="4"/>
        <v>45150</v>
      </c>
      <c r="G313" t="s">
        <v>1763</v>
      </c>
      <c r="H313">
        <v>1</v>
      </c>
    </row>
    <row r="314" spans="1:8" x14ac:dyDescent="0.25">
      <c r="A314">
        <v>610</v>
      </c>
      <c r="B314">
        <v>1268</v>
      </c>
      <c r="C314">
        <v>55</v>
      </c>
      <c r="D314" s="2">
        <f ca="1">DATE(YEAR(TODAY())-1,8,12)</f>
        <v>45150</v>
      </c>
      <c r="E314">
        <v>8</v>
      </c>
      <c r="F314" s="2">
        <f t="shared" ca="1" si="4"/>
        <v>45158</v>
      </c>
      <c r="G314" t="s">
        <v>1764</v>
      </c>
      <c r="H314">
        <v>4</v>
      </c>
    </row>
    <row r="315" spans="1:8" x14ac:dyDescent="0.25">
      <c r="A315">
        <v>1668</v>
      </c>
      <c r="B315">
        <v>1320</v>
      </c>
      <c r="C315">
        <v>17</v>
      </c>
      <c r="D315" s="2">
        <f ca="1">DATE(YEAR(TODAY())-1,8,12)</f>
        <v>45150</v>
      </c>
      <c r="E315">
        <v>1</v>
      </c>
      <c r="F315" s="2">
        <f t="shared" ca="1" si="4"/>
        <v>45151</v>
      </c>
      <c r="G315" t="s">
        <v>1765</v>
      </c>
      <c r="H315">
        <v>2</v>
      </c>
    </row>
    <row r="316" spans="1:8" x14ac:dyDescent="0.25">
      <c r="A316">
        <v>453</v>
      </c>
      <c r="B316">
        <v>1243</v>
      </c>
      <c r="C316">
        <v>76</v>
      </c>
      <c r="D316" s="2">
        <f ca="1">DATE(YEAR(TODAY())-1,8,13)</f>
        <v>45151</v>
      </c>
      <c r="E316">
        <v>4</v>
      </c>
      <c r="F316" s="2">
        <f t="shared" ca="1" si="4"/>
        <v>45155</v>
      </c>
      <c r="G316" t="s">
        <v>1766</v>
      </c>
      <c r="H316">
        <v>4</v>
      </c>
    </row>
    <row r="317" spans="1:8" x14ac:dyDescent="0.25">
      <c r="A317">
        <v>1932</v>
      </c>
      <c r="B317">
        <v>1313</v>
      </c>
      <c r="C317">
        <v>48</v>
      </c>
      <c r="D317" s="2">
        <f ca="1">DATE(YEAR(TODAY())-1,8,13)</f>
        <v>45151</v>
      </c>
      <c r="E317">
        <v>10</v>
      </c>
      <c r="F317" s="2">
        <f t="shared" ca="1" si="4"/>
        <v>45161</v>
      </c>
      <c r="G317" t="s">
        <v>1767</v>
      </c>
      <c r="H317">
        <v>4</v>
      </c>
    </row>
    <row r="318" spans="1:8" x14ac:dyDescent="0.25">
      <c r="A318">
        <v>849</v>
      </c>
      <c r="B318">
        <v>1307</v>
      </c>
      <c r="C318">
        <v>86</v>
      </c>
      <c r="D318" s="2">
        <f ca="1">DATE(YEAR(TODAY())-1,8,13)</f>
        <v>45151</v>
      </c>
      <c r="E318">
        <v>7</v>
      </c>
      <c r="F318" s="2">
        <f t="shared" ca="1" si="4"/>
        <v>45158</v>
      </c>
      <c r="G318" t="s">
        <v>1768</v>
      </c>
      <c r="H318">
        <v>1</v>
      </c>
    </row>
    <row r="319" spans="1:8" x14ac:dyDescent="0.25">
      <c r="A319">
        <v>602</v>
      </c>
      <c r="B319">
        <v>1265</v>
      </c>
      <c r="C319">
        <v>38</v>
      </c>
      <c r="D319" s="2">
        <f ca="1">DATE(YEAR(TODAY())-1,8,13)</f>
        <v>45151</v>
      </c>
      <c r="E319">
        <v>10</v>
      </c>
      <c r="F319" s="2">
        <f t="shared" ca="1" si="4"/>
        <v>45161</v>
      </c>
      <c r="G319" t="s">
        <v>1593</v>
      </c>
      <c r="H319">
        <v>1</v>
      </c>
    </row>
    <row r="320" spans="1:8" x14ac:dyDescent="0.25">
      <c r="A320">
        <v>664</v>
      </c>
      <c r="B320">
        <v>1307</v>
      </c>
      <c r="C320">
        <v>7</v>
      </c>
      <c r="D320" s="2">
        <f ca="1">DATE(YEAR(TODAY())-1,8,14)</f>
        <v>45152</v>
      </c>
      <c r="E320">
        <v>1</v>
      </c>
      <c r="F320" s="2">
        <f t="shared" ca="1" si="4"/>
        <v>45153</v>
      </c>
      <c r="G320" t="s">
        <v>1769</v>
      </c>
      <c r="H320">
        <v>4</v>
      </c>
    </row>
    <row r="321" spans="1:8" x14ac:dyDescent="0.25">
      <c r="A321">
        <v>1176</v>
      </c>
      <c r="B321">
        <v>1378</v>
      </c>
      <c r="C321">
        <v>46</v>
      </c>
      <c r="D321" s="2">
        <f ca="1">DATE(YEAR(TODAY())-1,8,14)</f>
        <v>45152</v>
      </c>
      <c r="E321">
        <v>4</v>
      </c>
      <c r="F321" s="2">
        <f t="shared" ref="F321:F384" ca="1" si="5">D321+E321</f>
        <v>45156</v>
      </c>
      <c r="G321" t="s">
        <v>1770</v>
      </c>
      <c r="H321">
        <v>1</v>
      </c>
    </row>
    <row r="322" spans="1:8" x14ac:dyDescent="0.25">
      <c r="A322">
        <v>817</v>
      </c>
      <c r="B322">
        <v>1350</v>
      </c>
      <c r="C322">
        <v>3</v>
      </c>
      <c r="D322" s="2">
        <f ca="1">DATE(YEAR(TODAY())-1,8,17)</f>
        <v>45155</v>
      </c>
      <c r="E322">
        <v>7</v>
      </c>
      <c r="F322" s="2">
        <f t="shared" ca="1" si="5"/>
        <v>45162</v>
      </c>
      <c r="G322" t="s">
        <v>1771</v>
      </c>
      <c r="H322">
        <v>1</v>
      </c>
    </row>
    <row r="323" spans="1:8" x14ac:dyDescent="0.25">
      <c r="A323">
        <v>1272</v>
      </c>
      <c r="B323">
        <v>1387</v>
      </c>
      <c r="C323">
        <v>83</v>
      </c>
      <c r="D323" s="2">
        <f ca="1">DATE(YEAR(TODAY())-1,8,18)</f>
        <v>45156</v>
      </c>
      <c r="E323">
        <v>7</v>
      </c>
      <c r="F323" s="2">
        <f t="shared" ca="1" si="5"/>
        <v>45163</v>
      </c>
      <c r="G323" t="s">
        <v>1772</v>
      </c>
      <c r="H323">
        <v>5</v>
      </c>
    </row>
    <row r="324" spans="1:8" x14ac:dyDescent="0.25">
      <c r="A324">
        <v>647</v>
      </c>
      <c r="B324">
        <v>1382</v>
      </c>
      <c r="C324">
        <v>87</v>
      </c>
      <c r="D324" s="2">
        <f ca="1">DATE(YEAR(TODAY())-1,8,19)</f>
        <v>45157</v>
      </c>
      <c r="E324">
        <v>6</v>
      </c>
      <c r="F324" s="2">
        <f t="shared" ca="1" si="5"/>
        <v>45163</v>
      </c>
      <c r="G324" t="s">
        <v>1773</v>
      </c>
      <c r="H324">
        <v>2</v>
      </c>
    </row>
    <row r="325" spans="1:8" x14ac:dyDescent="0.25">
      <c r="A325">
        <v>611</v>
      </c>
      <c r="B325">
        <v>1380</v>
      </c>
      <c r="C325">
        <v>22</v>
      </c>
      <c r="D325" s="2">
        <f ca="1">DATE(YEAR(TODAY())-1,8,19)</f>
        <v>45157</v>
      </c>
      <c r="E325">
        <v>5</v>
      </c>
      <c r="F325" s="2">
        <f t="shared" ca="1" si="5"/>
        <v>45162</v>
      </c>
      <c r="G325" t="s">
        <v>1774</v>
      </c>
      <c r="H325">
        <v>1</v>
      </c>
    </row>
    <row r="326" spans="1:8" x14ac:dyDescent="0.25">
      <c r="A326">
        <v>1958</v>
      </c>
      <c r="B326">
        <v>1261</v>
      </c>
      <c r="C326">
        <v>93</v>
      </c>
      <c r="D326" s="2">
        <f ca="1">DATE(YEAR(TODAY())-1,8,19)</f>
        <v>45157</v>
      </c>
      <c r="E326">
        <v>1</v>
      </c>
      <c r="F326" s="2">
        <f t="shared" ca="1" si="5"/>
        <v>45158</v>
      </c>
      <c r="G326" t="s">
        <v>1775</v>
      </c>
      <c r="H326">
        <v>2</v>
      </c>
    </row>
    <row r="327" spans="1:8" x14ac:dyDescent="0.25">
      <c r="A327">
        <v>567</v>
      </c>
      <c r="B327">
        <v>1333</v>
      </c>
      <c r="C327">
        <v>25</v>
      </c>
      <c r="D327" s="2">
        <f ca="1">DATE(YEAR(TODAY())-1,8,21)</f>
        <v>45159</v>
      </c>
      <c r="E327">
        <v>5</v>
      </c>
      <c r="F327" s="2">
        <f t="shared" ca="1" si="5"/>
        <v>45164</v>
      </c>
      <c r="G327" t="s">
        <v>1776</v>
      </c>
      <c r="H327">
        <v>4</v>
      </c>
    </row>
    <row r="328" spans="1:8" x14ac:dyDescent="0.25">
      <c r="A328">
        <v>268</v>
      </c>
      <c r="B328">
        <v>1287</v>
      </c>
      <c r="C328">
        <v>46</v>
      </c>
      <c r="D328" s="2">
        <f ca="1">DATE(YEAR(TODAY())-1,8,21)</f>
        <v>45159</v>
      </c>
      <c r="E328">
        <v>4</v>
      </c>
      <c r="F328" s="2">
        <f t="shared" ca="1" si="5"/>
        <v>45163</v>
      </c>
      <c r="G328" t="s">
        <v>1777</v>
      </c>
      <c r="H328">
        <v>1</v>
      </c>
    </row>
    <row r="329" spans="1:8" x14ac:dyDescent="0.25">
      <c r="A329">
        <v>770</v>
      </c>
      <c r="B329">
        <v>1296</v>
      </c>
      <c r="C329">
        <v>100</v>
      </c>
      <c r="D329" s="2">
        <f ca="1">DATE(YEAR(TODAY())-1,8,22)</f>
        <v>45160</v>
      </c>
      <c r="E329">
        <v>6</v>
      </c>
      <c r="F329" s="2">
        <f t="shared" ca="1" si="5"/>
        <v>45166</v>
      </c>
      <c r="G329" t="s">
        <v>1778</v>
      </c>
      <c r="H329">
        <v>1</v>
      </c>
    </row>
    <row r="330" spans="1:8" x14ac:dyDescent="0.25">
      <c r="A330">
        <v>1875</v>
      </c>
      <c r="B330">
        <v>1351</v>
      </c>
      <c r="C330">
        <v>56</v>
      </c>
      <c r="D330" s="2">
        <f ca="1">DATE(YEAR(TODAY())-1,8,23)</f>
        <v>45161</v>
      </c>
      <c r="E330">
        <v>7</v>
      </c>
      <c r="F330" s="2">
        <f t="shared" ca="1" si="5"/>
        <v>45168</v>
      </c>
      <c r="G330" t="s">
        <v>1779</v>
      </c>
      <c r="H330">
        <v>4</v>
      </c>
    </row>
    <row r="331" spans="1:8" x14ac:dyDescent="0.25">
      <c r="A331">
        <v>1638</v>
      </c>
      <c r="B331">
        <v>1323</v>
      </c>
      <c r="C331">
        <v>67</v>
      </c>
      <c r="D331" s="2">
        <f ca="1">DATE(YEAR(TODAY())-1,8,24)</f>
        <v>45162</v>
      </c>
      <c r="E331">
        <v>2</v>
      </c>
      <c r="F331" s="2">
        <f t="shared" ca="1" si="5"/>
        <v>45164</v>
      </c>
      <c r="G331" t="s">
        <v>212</v>
      </c>
      <c r="H331">
        <v>1</v>
      </c>
    </row>
    <row r="332" spans="1:8" x14ac:dyDescent="0.25">
      <c r="A332">
        <v>587</v>
      </c>
      <c r="B332">
        <v>1361</v>
      </c>
      <c r="C332">
        <v>25</v>
      </c>
      <c r="D332" s="2">
        <f ca="1">DATE(YEAR(TODAY())-1,8,26)</f>
        <v>45164</v>
      </c>
      <c r="E332">
        <v>10</v>
      </c>
      <c r="F332" s="2">
        <f t="shared" ca="1" si="5"/>
        <v>45174</v>
      </c>
      <c r="G332" t="s">
        <v>1003</v>
      </c>
      <c r="H332">
        <v>2</v>
      </c>
    </row>
    <row r="333" spans="1:8" x14ac:dyDescent="0.25">
      <c r="A333">
        <v>1803</v>
      </c>
      <c r="B333">
        <v>1391</v>
      </c>
      <c r="C333">
        <v>50</v>
      </c>
      <c r="D333" s="2">
        <f ca="1">DATE(YEAR(TODAY())-1,8,27)</f>
        <v>45165</v>
      </c>
      <c r="E333">
        <v>10</v>
      </c>
      <c r="F333" s="2">
        <f t="shared" ca="1" si="5"/>
        <v>45175</v>
      </c>
      <c r="G333" t="s">
        <v>1780</v>
      </c>
      <c r="H333">
        <v>4</v>
      </c>
    </row>
    <row r="334" spans="1:8" x14ac:dyDescent="0.25">
      <c r="A334">
        <v>1168</v>
      </c>
      <c r="B334">
        <v>1351</v>
      </c>
      <c r="C334">
        <v>37</v>
      </c>
      <c r="D334" s="2">
        <f ca="1">DATE(YEAR(TODAY())-1,8,27)</f>
        <v>45165</v>
      </c>
      <c r="E334">
        <v>3</v>
      </c>
      <c r="F334" s="2">
        <f t="shared" ca="1" si="5"/>
        <v>45168</v>
      </c>
      <c r="G334" t="s">
        <v>1781</v>
      </c>
      <c r="H334">
        <v>4</v>
      </c>
    </row>
    <row r="335" spans="1:8" x14ac:dyDescent="0.25">
      <c r="A335">
        <v>349</v>
      </c>
      <c r="B335">
        <v>1263</v>
      </c>
      <c r="C335">
        <v>81</v>
      </c>
      <c r="D335" s="2">
        <f ca="1">DATE(YEAR(TODAY())-1,8,27)</f>
        <v>45165</v>
      </c>
      <c r="E335">
        <v>10</v>
      </c>
      <c r="F335" s="2">
        <f t="shared" ca="1" si="5"/>
        <v>45175</v>
      </c>
      <c r="G335" t="s">
        <v>1782</v>
      </c>
      <c r="H335">
        <v>4</v>
      </c>
    </row>
    <row r="336" spans="1:8" x14ac:dyDescent="0.25">
      <c r="A336">
        <v>1822</v>
      </c>
      <c r="B336">
        <v>1383</v>
      </c>
      <c r="C336">
        <v>29</v>
      </c>
      <c r="D336" s="2">
        <f ca="1">DATE(YEAR(TODAY())-1,8,29)</f>
        <v>45167</v>
      </c>
      <c r="E336">
        <v>4</v>
      </c>
      <c r="F336" s="2">
        <f t="shared" ca="1" si="5"/>
        <v>45171</v>
      </c>
      <c r="G336" t="s">
        <v>1783</v>
      </c>
      <c r="H336">
        <v>5</v>
      </c>
    </row>
    <row r="337" spans="1:8" x14ac:dyDescent="0.25">
      <c r="A337">
        <v>163</v>
      </c>
      <c r="B337">
        <v>1390</v>
      </c>
      <c r="C337">
        <v>62</v>
      </c>
      <c r="D337" s="2">
        <f ca="1">DATE(YEAR(TODAY())-1,8,30)</f>
        <v>45168</v>
      </c>
      <c r="E337">
        <v>8</v>
      </c>
      <c r="F337" s="2">
        <f t="shared" ca="1" si="5"/>
        <v>45176</v>
      </c>
      <c r="G337" t="s">
        <v>1784</v>
      </c>
      <c r="H337">
        <v>4</v>
      </c>
    </row>
    <row r="338" spans="1:8" x14ac:dyDescent="0.25">
      <c r="A338">
        <v>742</v>
      </c>
      <c r="B338">
        <v>1262</v>
      </c>
      <c r="C338">
        <v>23</v>
      </c>
      <c r="D338" s="2">
        <f ca="1">DATE(YEAR(TODAY())-1,8,30)</f>
        <v>45168</v>
      </c>
      <c r="E338">
        <v>4</v>
      </c>
      <c r="F338" s="2">
        <f t="shared" ca="1" si="5"/>
        <v>45172</v>
      </c>
      <c r="G338" t="s">
        <v>1785</v>
      </c>
      <c r="H338">
        <v>4</v>
      </c>
    </row>
    <row r="339" spans="1:8" x14ac:dyDescent="0.25">
      <c r="A339">
        <v>763</v>
      </c>
      <c r="B339">
        <v>1329</v>
      </c>
      <c r="C339">
        <v>61</v>
      </c>
      <c r="D339" s="2">
        <f ca="1">DATE(YEAR(TODAY())-1,8,30)</f>
        <v>45168</v>
      </c>
      <c r="E339">
        <v>2</v>
      </c>
      <c r="F339" s="2">
        <f t="shared" ca="1" si="5"/>
        <v>45170</v>
      </c>
      <c r="G339" t="s">
        <v>1786</v>
      </c>
      <c r="H339">
        <v>2</v>
      </c>
    </row>
    <row r="340" spans="1:8" x14ac:dyDescent="0.25">
      <c r="A340">
        <v>773</v>
      </c>
      <c r="B340">
        <v>1304</v>
      </c>
      <c r="C340">
        <v>19</v>
      </c>
      <c r="D340" s="2">
        <f ca="1">DATE(YEAR(TODAY())-1,8,31)</f>
        <v>45169</v>
      </c>
      <c r="E340">
        <v>10</v>
      </c>
      <c r="F340" s="2">
        <f t="shared" ca="1" si="5"/>
        <v>45179</v>
      </c>
      <c r="G340" t="s">
        <v>1787</v>
      </c>
      <c r="H340">
        <v>2</v>
      </c>
    </row>
    <row r="341" spans="1:8" x14ac:dyDescent="0.25">
      <c r="A341">
        <v>1594</v>
      </c>
      <c r="B341">
        <v>1286</v>
      </c>
      <c r="C341">
        <v>97</v>
      </c>
      <c r="D341" s="2">
        <f ca="1">DATE(YEAR(TODAY())-1,9,1)</f>
        <v>45170</v>
      </c>
      <c r="E341">
        <v>3</v>
      </c>
      <c r="F341" s="2">
        <f t="shared" ca="1" si="5"/>
        <v>45173</v>
      </c>
      <c r="G341" t="s">
        <v>1788</v>
      </c>
      <c r="H341">
        <v>4</v>
      </c>
    </row>
    <row r="342" spans="1:8" x14ac:dyDescent="0.25">
      <c r="A342">
        <v>425</v>
      </c>
      <c r="B342">
        <v>1238</v>
      </c>
      <c r="C342">
        <v>86</v>
      </c>
      <c r="D342" s="2">
        <f ca="1">DATE(YEAR(TODAY())-1,9,1)</f>
        <v>45170</v>
      </c>
      <c r="E342">
        <v>4</v>
      </c>
      <c r="F342" s="2">
        <f t="shared" ca="1" si="5"/>
        <v>45174</v>
      </c>
      <c r="G342" t="s">
        <v>1789</v>
      </c>
      <c r="H342">
        <v>4</v>
      </c>
    </row>
    <row r="343" spans="1:8" x14ac:dyDescent="0.25">
      <c r="A343">
        <v>1430</v>
      </c>
      <c r="B343">
        <v>1343</v>
      </c>
      <c r="C343">
        <v>33</v>
      </c>
      <c r="D343" s="2">
        <f ca="1">DATE(YEAR(TODAY())-1,9,2)</f>
        <v>45171</v>
      </c>
      <c r="E343">
        <v>2</v>
      </c>
      <c r="F343" s="2">
        <f t="shared" ca="1" si="5"/>
        <v>45173</v>
      </c>
      <c r="G343" t="s">
        <v>1790</v>
      </c>
      <c r="H343">
        <v>2</v>
      </c>
    </row>
    <row r="344" spans="1:8" x14ac:dyDescent="0.25">
      <c r="A344">
        <v>1422</v>
      </c>
      <c r="B344">
        <v>1311</v>
      </c>
      <c r="C344">
        <v>10</v>
      </c>
      <c r="D344" s="2">
        <f ca="1">DATE(YEAR(TODAY())-1,9,2)</f>
        <v>45171</v>
      </c>
      <c r="E344">
        <v>6</v>
      </c>
      <c r="F344" s="2">
        <f t="shared" ca="1" si="5"/>
        <v>45177</v>
      </c>
      <c r="G344" t="s">
        <v>1791</v>
      </c>
      <c r="H344">
        <v>1</v>
      </c>
    </row>
    <row r="345" spans="1:8" x14ac:dyDescent="0.25">
      <c r="A345">
        <v>1763</v>
      </c>
      <c r="B345">
        <v>1262</v>
      </c>
      <c r="C345">
        <v>7</v>
      </c>
      <c r="D345" s="2">
        <f ca="1">DATE(YEAR(TODAY())-1,9,3)</f>
        <v>45172</v>
      </c>
      <c r="E345">
        <v>3</v>
      </c>
      <c r="F345" s="2">
        <f t="shared" ca="1" si="5"/>
        <v>45175</v>
      </c>
      <c r="G345" t="s">
        <v>1792</v>
      </c>
      <c r="H345">
        <v>5</v>
      </c>
    </row>
    <row r="346" spans="1:8" x14ac:dyDescent="0.25">
      <c r="A346">
        <v>1713</v>
      </c>
      <c r="B346">
        <v>1257</v>
      </c>
      <c r="C346">
        <v>89</v>
      </c>
      <c r="D346" s="2">
        <f ca="1">DATE(YEAR(TODAY())-1,9,4)</f>
        <v>45173</v>
      </c>
      <c r="E346">
        <v>2</v>
      </c>
      <c r="F346" s="2">
        <f t="shared" ca="1" si="5"/>
        <v>45175</v>
      </c>
      <c r="G346" t="s">
        <v>1793</v>
      </c>
      <c r="H346">
        <v>4</v>
      </c>
    </row>
    <row r="347" spans="1:8" x14ac:dyDescent="0.25">
      <c r="A347">
        <v>956</v>
      </c>
      <c r="B347">
        <v>1391</v>
      </c>
      <c r="C347">
        <v>63</v>
      </c>
      <c r="D347" s="2">
        <f ca="1">DATE(YEAR(TODAY())-1,9,4)</f>
        <v>45173</v>
      </c>
      <c r="E347">
        <v>1</v>
      </c>
      <c r="F347" s="2">
        <f t="shared" ca="1" si="5"/>
        <v>45174</v>
      </c>
      <c r="G347" t="s">
        <v>1794</v>
      </c>
      <c r="H347">
        <v>4</v>
      </c>
    </row>
    <row r="348" spans="1:8" x14ac:dyDescent="0.25">
      <c r="A348">
        <v>672</v>
      </c>
      <c r="B348">
        <v>1314</v>
      </c>
      <c r="C348">
        <v>75</v>
      </c>
      <c r="D348" s="2">
        <f ca="1">DATE(YEAR(TODAY())-1,9,6)</f>
        <v>45175</v>
      </c>
      <c r="E348">
        <v>2</v>
      </c>
      <c r="F348" s="2">
        <f t="shared" ca="1" si="5"/>
        <v>45177</v>
      </c>
      <c r="G348" t="s">
        <v>1795</v>
      </c>
      <c r="H348">
        <v>4</v>
      </c>
    </row>
    <row r="349" spans="1:8" x14ac:dyDescent="0.25">
      <c r="A349">
        <v>1943</v>
      </c>
      <c r="B349">
        <v>1373</v>
      </c>
      <c r="C349">
        <v>13</v>
      </c>
      <c r="D349" s="2">
        <f ca="1">DATE(YEAR(TODAY())-1,9,7)</f>
        <v>45176</v>
      </c>
      <c r="E349">
        <v>4</v>
      </c>
      <c r="F349" s="2">
        <f t="shared" ca="1" si="5"/>
        <v>45180</v>
      </c>
      <c r="G349" t="s">
        <v>1796</v>
      </c>
      <c r="H349">
        <v>4</v>
      </c>
    </row>
    <row r="350" spans="1:8" x14ac:dyDescent="0.25">
      <c r="A350">
        <v>715</v>
      </c>
      <c r="B350">
        <v>1387</v>
      </c>
      <c r="C350">
        <v>59</v>
      </c>
      <c r="D350" s="2">
        <f ca="1">DATE(YEAR(TODAY())-1,9,8)</f>
        <v>45177</v>
      </c>
      <c r="E350">
        <v>9</v>
      </c>
      <c r="F350" s="2">
        <f t="shared" ca="1" si="5"/>
        <v>45186</v>
      </c>
      <c r="G350" t="s">
        <v>1797</v>
      </c>
      <c r="H350">
        <v>1</v>
      </c>
    </row>
    <row r="351" spans="1:8" x14ac:dyDescent="0.25">
      <c r="A351">
        <v>1560</v>
      </c>
      <c r="B351">
        <v>1311</v>
      </c>
      <c r="C351">
        <v>78</v>
      </c>
      <c r="D351" s="2">
        <f ca="1">DATE(YEAR(TODAY())-1,9,8)</f>
        <v>45177</v>
      </c>
      <c r="E351">
        <v>5</v>
      </c>
      <c r="F351" s="2">
        <f t="shared" ca="1" si="5"/>
        <v>45182</v>
      </c>
      <c r="G351" t="s">
        <v>1798</v>
      </c>
      <c r="H351">
        <v>4</v>
      </c>
    </row>
    <row r="352" spans="1:8" x14ac:dyDescent="0.25">
      <c r="A352">
        <v>1772</v>
      </c>
      <c r="B352">
        <v>1369</v>
      </c>
      <c r="C352">
        <v>30</v>
      </c>
      <c r="D352" s="2">
        <f ca="1">DATE(YEAR(TODAY())-1,9,9)</f>
        <v>45178</v>
      </c>
      <c r="E352">
        <v>7</v>
      </c>
      <c r="F352" s="2">
        <f t="shared" ca="1" si="5"/>
        <v>45185</v>
      </c>
      <c r="G352" t="s">
        <v>1799</v>
      </c>
      <c r="H352">
        <v>2</v>
      </c>
    </row>
    <row r="353" spans="1:8" x14ac:dyDescent="0.25">
      <c r="A353">
        <v>880</v>
      </c>
      <c r="B353">
        <v>1389</v>
      </c>
      <c r="C353">
        <v>62</v>
      </c>
      <c r="D353" s="2">
        <f ca="1">DATE(YEAR(TODAY())-1,9,9)</f>
        <v>45178</v>
      </c>
      <c r="E353">
        <v>9</v>
      </c>
      <c r="F353" s="2">
        <f t="shared" ca="1" si="5"/>
        <v>45187</v>
      </c>
      <c r="G353" t="s">
        <v>1800</v>
      </c>
      <c r="H353">
        <v>1</v>
      </c>
    </row>
    <row r="354" spans="1:8" x14ac:dyDescent="0.25">
      <c r="A354">
        <v>216</v>
      </c>
      <c r="B354">
        <v>1360</v>
      </c>
      <c r="C354">
        <v>39</v>
      </c>
      <c r="D354" s="2">
        <f ca="1">DATE(YEAR(TODAY())-1,9,9)</f>
        <v>45178</v>
      </c>
      <c r="E354">
        <v>8</v>
      </c>
      <c r="F354" s="2">
        <f t="shared" ca="1" si="5"/>
        <v>45186</v>
      </c>
      <c r="G354" t="s">
        <v>1801</v>
      </c>
      <c r="H354">
        <v>1</v>
      </c>
    </row>
    <row r="355" spans="1:8" x14ac:dyDescent="0.25">
      <c r="A355">
        <v>1500</v>
      </c>
      <c r="B355">
        <v>1268</v>
      </c>
      <c r="C355">
        <v>27</v>
      </c>
      <c r="D355" s="2">
        <f ca="1">DATE(YEAR(TODAY())-1,9,9)</f>
        <v>45178</v>
      </c>
      <c r="E355">
        <v>5</v>
      </c>
      <c r="F355" s="2">
        <f t="shared" ca="1" si="5"/>
        <v>45183</v>
      </c>
      <c r="G355" t="s">
        <v>1802</v>
      </c>
      <c r="H355">
        <v>2</v>
      </c>
    </row>
    <row r="356" spans="1:8" x14ac:dyDescent="0.25">
      <c r="A356">
        <v>144</v>
      </c>
      <c r="B356">
        <v>1310</v>
      </c>
      <c r="C356">
        <v>5</v>
      </c>
      <c r="D356" s="2">
        <f ca="1">DATE(YEAR(TODAY())-1,9,10)</f>
        <v>45179</v>
      </c>
      <c r="E356">
        <v>8</v>
      </c>
      <c r="F356" s="2">
        <f t="shared" ca="1" si="5"/>
        <v>45187</v>
      </c>
      <c r="G356" t="s">
        <v>1803</v>
      </c>
      <c r="H356">
        <v>2</v>
      </c>
    </row>
    <row r="357" spans="1:8" x14ac:dyDescent="0.25">
      <c r="A357">
        <v>133</v>
      </c>
      <c r="B357">
        <v>1298</v>
      </c>
      <c r="C357">
        <v>31</v>
      </c>
      <c r="D357" s="2">
        <f ca="1">DATE(YEAR(TODAY())-1,9,10)</f>
        <v>45179</v>
      </c>
      <c r="E357">
        <v>6</v>
      </c>
      <c r="F357" s="2">
        <f t="shared" ca="1" si="5"/>
        <v>45185</v>
      </c>
      <c r="G357" t="s">
        <v>1804</v>
      </c>
      <c r="H357">
        <v>1</v>
      </c>
    </row>
    <row r="358" spans="1:8" x14ac:dyDescent="0.25">
      <c r="A358">
        <v>1296</v>
      </c>
      <c r="B358">
        <v>1364</v>
      </c>
      <c r="C358">
        <v>99</v>
      </c>
      <c r="D358" s="2">
        <f ca="1">DATE(YEAR(TODAY())-1,9,11)</f>
        <v>45180</v>
      </c>
      <c r="E358">
        <v>5</v>
      </c>
      <c r="F358" s="2">
        <f t="shared" ca="1" si="5"/>
        <v>45185</v>
      </c>
      <c r="G358" t="s">
        <v>1805</v>
      </c>
      <c r="H358">
        <v>1</v>
      </c>
    </row>
    <row r="359" spans="1:8" x14ac:dyDescent="0.25">
      <c r="A359">
        <v>547</v>
      </c>
      <c r="B359">
        <v>1280</v>
      </c>
      <c r="C359">
        <v>49</v>
      </c>
      <c r="D359" s="2">
        <f ca="1">DATE(YEAR(TODAY())-1,9,11)</f>
        <v>45180</v>
      </c>
      <c r="E359">
        <v>1</v>
      </c>
      <c r="F359" s="2">
        <f t="shared" ca="1" si="5"/>
        <v>45181</v>
      </c>
      <c r="G359" t="s">
        <v>1806</v>
      </c>
      <c r="H359">
        <v>1</v>
      </c>
    </row>
    <row r="360" spans="1:8" x14ac:dyDescent="0.25">
      <c r="A360">
        <v>1175</v>
      </c>
      <c r="B360">
        <v>1392</v>
      </c>
      <c r="C360">
        <v>55</v>
      </c>
      <c r="D360" s="2">
        <f ca="1">DATE(YEAR(TODAY())-1,9,12)</f>
        <v>45181</v>
      </c>
      <c r="E360">
        <v>7</v>
      </c>
      <c r="F360" s="2">
        <f t="shared" ca="1" si="5"/>
        <v>45188</v>
      </c>
      <c r="G360" t="s">
        <v>1807</v>
      </c>
      <c r="H360">
        <v>1</v>
      </c>
    </row>
    <row r="361" spans="1:8" x14ac:dyDescent="0.25">
      <c r="A361">
        <v>761</v>
      </c>
      <c r="B361">
        <v>1324</v>
      </c>
      <c r="C361">
        <v>6</v>
      </c>
      <c r="D361" s="2">
        <f ca="1">DATE(YEAR(TODAY())-1,9,13)</f>
        <v>45182</v>
      </c>
      <c r="E361">
        <v>2</v>
      </c>
      <c r="F361" s="2">
        <f t="shared" ca="1" si="5"/>
        <v>45184</v>
      </c>
      <c r="G361" t="s">
        <v>1808</v>
      </c>
      <c r="H361">
        <v>1</v>
      </c>
    </row>
    <row r="362" spans="1:8" x14ac:dyDescent="0.25">
      <c r="A362">
        <v>1866</v>
      </c>
      <c r="B362">
        <v>1316</v>
      </c>
      <c r="C362">
        <v>96</v>
      </c>
      <c r="D362" s="2">
        <f ca="1">DATE(YEAR(TODAY())-1,9,14)</f>
        <v>45183</v>
      </c>
      <c r="E362">
        <v>10</v>
      </c>
      <c r="F362" s="2">
        <f t="shared" ca="1" si="5"/>
        <v>45193</v>
      </c>
      <c r="G362" t="s">
        <v>1809</v>
      </c>
      <c r="H362">
        <v>4</v>
      </c>
    </row>
    <row r="363" spans="1:8" x14ac:dyDescent="0.25">
      <c r="A363">
        <v>74</v>
      </c>
      <c r="B363">
        <v>1346</v>
      </c>
      <c r="C363">
        <v>78</v>
      </c>
      <c r="D363" s="2">
        <f ca="1">DATE(YEAR(TODAY())-1,9,15)</f>
        <v>45184</v>
      </c>
      <c r="E363">
        <v>6</v>
      </c>
      <c r="F363" s="2">
        <f t="shared" ca="1" si="5"/>
        <v>45190</v>
      </c>
      <c r="G363" t="s">
        <v>1810</v>
      </c>
      <c r="H363">
        <v>4</v>
      </c>
    </row>
    <row r="364" spans="1:8" x14ac:dyDescent="0.25">
      <c r="A364">
        <v>935</v>
      </c>
      <c r="B364">
        <v>1296</v>
      </c>
      <c r="C364">
        <v>87</v>
      </c>
      <c r="D364" s="2">
        <f ca="1">DATE(YEAR(TODAY())-1,9,16)</f>
        <v>45185</v>
      </c>
      <c r="E364">
        <v>1</v>
      </c>
      <c r="F364" s="2">
        <f t="shared" ca="1" si="5"/>
        <v>45186</v>
      </c>
      <c r="G364" t="s">
        <v>1811</v>
      </c>
      <c r="H364">
        <v>5</v>
      </c>
    </row>
    <row r="365" spans="1:8" x14ac:dyDescent="0.25">
      <c r="A365">
        <v>548</v>
      </c>
      <c r="B365">
        <v>1298</v>
      </c>
      <c r="C365">
        <v>100</v>
      </c>
      <c r="D365" s="2">
        <f ca="1">DATE(YEAR(TODAY())-1,9,16)</f>
        <v>45185</v>
      </c>
      <c r="E365">
        <v>3</v>
      </c>
      <c r="F365" s="2">
        <f t="shared" ca="1" si="5"/>
        <v>45188</v>
      </c>
      <c r="G365" t="s">
        <v>1812</v>
      </c>
      <c r="H365">
        <v>2</v>
      </c>
    </row>
    <row r="366" spans="1:8" x14ac:dyDescent="0.25">
      <c r="A366">
        <v>596</v>
      </c>
      <c r="B366">
        <v>1333</v>
      </c>
      <c r="C366">
        <v>70</v>
      </c>
      <c r="D366" s="2">
        <f ca="1">DATE(YEAR(TODAY())-1,9,17)</f>
        <v>45186</v>
      </c>
      <c r="E366">
        <v>6</v>
      </c>
      <c r="F366" s="2">
        <f t="shared" ca="1" si="5"/>
        <v>45192</v>
      </c>
      <c r="G366" t="s">
        <v>1813</v>
      </c>
      <c r="H366">
        <v>1</v>
      </c>
    </row>
    <row r="367" spans="1:8" x14ac:dyDescent="0.25">
      <c r="A367">
        <v>627</v>
      </c>
      <c r="B367">
        <v>1358</v>
      </c>
      <c r="C367">
        <v>80</v>
      </c>
      <c r="D367" s="2">
        <f ca="1">DATE(YEAR(TODAY())-1,9,18)</f>
        <v>45187</v>
      </c>
      <c r="E367">
        <v>9</v>
      </c>
      <c r="F367" s="2">
        <f t="shared" ca="1" si="5"/>
        <v>45196</v>
      </c>
      <c r="G367" t="s">
        <v>1814</v>
      </c>
      <c r="H367">
        <v>5</v>
      </c>
    </row>
    <row r="368" spans="1:8" x14ac:dyDescent="0.25">
      <c r="A368">
        <v>1245</v>
      </c>
      <c r="B368">
        <v>1248</v>
      </c>
      <c r="C368">
        <v>67</v>
      </c>
      <c r="D368" s="2">
        <f ca="1">DATE(YEAR(TODAY())-1,9,19)</f>
        <v>45188</v>
      </c>
      <c r="E368">
        <v>1</v>
      </c>
      <c r="F368" s="2">
        <f t="shared" ca="1" si="5"/>
        <v>45189</v>
      </c>
      <c r="G368" t="s">
        <v>1815</v>
      </c>
      <c r="H368">
        <v>2</v>
      </c>
    </row>
    <row r="369" spans="1:8" x14ac:dyDescent="0.25">
      <c r="A369">
        <v>189</v>
      </c>
      <c r="B369">
        <v>1274</v>
      </c>
      <c r="C369">
        <v>17</v>
      </c>
      <c r="D369" s="2">
        <f ca="1">DATE(YEAR(TODAY())-1,9,19)</f>
        <v>45188</v>
      </c>
      <c r="E369">
        <v>5</v>
      </c>
      <c r="F369" s="2">
        <f t="shared" ca="1" si="5"/>
        <v>45193</v>
      </c>
      <c r="G369" t="s">
        <v>1816</v>
      </c>
      <c r="H369">
        <v>1</v>
      </c>
    </row>
    <row r="370" spans="1:8" x14ac:dyDescent="0.25">
      <c r="A370">
        <v>1164</v>
      </c>
      <c r="B370">
        <v>1365</v>
      </c>
      <c r="C370">
        <v>93</v>
      </c>
      <c r="D370" s="2">
        <f ca="1">DATE(YEAR(TODAY())-1,9,19)</f>
        <v>45188</v>
      </c>
      <c r="E370">
        <v>3</v>
      </c>
      <c r="F370" s="2">
        <f t="shared" ca="1" si="5"/>
        <v>45191</v>
      </c>
      <c r="G370" t="s">
        <v>1817</v>
      </c>
      <c r="H370">
        <v>5</v>
      </c>
    </row>
    <row r="371" spans="1:8" x14ac:dyDescent="0.25">
      <c r="A371">
        <v>1707</v>
      </c>
      <c r="B371">
        <v>1252</v>
      </c>
      <c r="C371">
        <v>29</v>
      </c>
      <c r="D371" s="2">
        <f ca="1">DATE(YEAR(TODAY())-1,9,21)</f>
        <v>45190</v>
      </c>
      <c r="E371">
        <v>6</v>
      </c>
      <c r="F371" s="2">
        <f t="shared" ca="1" si="5"/>
        <v>45196</v>
      </c>
      <c r="G371" t="s">
        <v>1818</v>
      </c>
      <c r="H371">
        <v>4</v>
      </c>
    </row>
    <row r="372" spans="1:8" x14ac:dyDescent="0.25">
      <c r="A372">
        <v>1629</v>
      </c>
      <c r="B372">
        <v>1355</v>
      </c>
      <c r="C372">
        <v>53</v>
      </c>
      <c r="D372" s="2">
        <f ca="1">DATE(YEAR(TODAY())-1,9,22)</f>
        <v>45191</v>
      </c>
      <c r="E372">
        <v>7</v>
      </c>
      <c r="F372" s="2">
        <f t="shared" ca="1" si="5"/>
        <v>45198</v>
      </c>
      <c r="G372" t="s">
        <v>1819</v>
      </c>
      <c r="H372">
        <v>5</v>
      </c>
    </row>
    <row r="373" spans="1:8" x14ac:dyDescent="0.25">
      <c r="A373">
        <v>998</v>
      </c>
      <c r="B373">
        <v>1265</v>
      </c>
      <c r="C373">
        <v>33</v>
      </c>
      <c r="D373" s="2">
        <f ca="1">DATE(YEAR(TODAY())-1,9,22)</f>
        <v>45191</v>
      </c>
      <c r="E373">
        <v>5</v>
      </c>
      <c r="F373" s="2">
        <f t="shared" ca="1" si="5"/>
        <v>45196</v>
      </c>
      <c r="G373" t="s">
        <v>1820</v>
      </c>
      <c r="H373">
        <v>1</v>
      </c>
    </row>
    <row r="374" spans="1:8" x14ac:dyDescent="0.25">
      <c r="A374">
        <v>83</v>
      </c>
      <c r="B374">
        <v>1285</v>
      </c>
      <c r="C374">
        <v>30</v>
      </c>
      <c r="D374" s="2">
        <f ca="1">DATE(YEAR(TODAY())-1,9,22)</f>
        <v>45191</v>
      </c>
      <c r="E374">
        <v>10</v>
      </c>
      <c r="F374" s="2">
        <f t="shared" ca="1" si="5"/>
        <v>45201</v>
      </c>
      <c r="G374" t="s">
        <v>1821</v>
      </c>
      <c r="H374">
        <v>1</v>
      </c>
    </row>
    <row r="375" spans="1:8" x14ac:dyDescent="0.25">
      <c r="A375">
        <v>1342</v>
      </c>
      <c r="B375">
        <v>1372</v>
      </c>
      <c r="C375">
        <v>92</v>
      </c>
      <c r="D375" s="2">
        <f ca="1">DATE(YEAR(TODAY())-1,9,22)</f>
        <v>45191</v>
      </c>
      <c r="E375">
        <v>1</v>
      </c>
      <c r="F375" s="2">
        <f t="shared" ca="1" si="5"/>
        <v>45192</v>
      </c>
      <c r="G375" t="s">
        <v>1822</v>
      </c>
      <c r="H375">
        <v>2</v>
      </c>
    </row>
    <row r="376" spans="1:8" x14ac:dyDescent="0.25">
      <c r="A376">
        <v>1249</v>
      </c>
      <c r="B376">
        <v>1238</v>
      </c>
      <c r="C376">
        <v>10</v>
      </c>
      <c r="D376" s="2">
        <f ca="1">DATE(YEAR(TODAY())-1,9,23)</f>
        <v>45192</v>
      </c>
      <c r="E376">
        <v>6</v>
      </c>
      <c r="F376" s="2">
        <f t="shared" ca="1" si="5"/>
        <v>45198</v>
      </c>
      <c r="G376" t="s">
        <v>1823</v>
      </c>
      <c r="H376">
        <v>1</v>
      </c>
    </row>
    <row r="377" spans="1:8" x14ac:dyDescent="0.25">
      <c r="A377">
        <v>1995</v>
      </c>
      <c r="B377">
        <v>1242</v>
      </c>
      <c r="C377">
        <v>28</v>
      </c>
      <c r="D377" s="2">
        <f ca="1">DATE(YEAR(TODAY())-1,9,25)</f>
        <v>45194</v>
      </c>
      <c r="E377">
        <v>5</v>
      </c>
      <c r="F377" s="2">
        <f t="shared" ca="1" si="5"/>
        <v>45199</v>
      </c>
      <c r="G377" t="s">
        <v>1824</v>
      </c>
      <c r="H377">
        <v>2</v>
      </c>
    </row>
    <row r="378" spans="1:8" x14ac:dyDescent="0.25">
      <c r="A378">
        <v>683</v>
      </c>
      <c r="B378">
        <v>1307</v>
      </c>
      <c r="C378">
        <v>75</v>
      </c>
      <c r="D378" s="2">
        <f ca="1">DATE(YEAR(TODAY())-1,9,25)</f>
        <v>45194</v>
      </c>
      <c r="E378">
        <v>9</v>
      </c>
      <c r="F378" s="2">
        <f t="shared" ca="1" si="5"/>
        <v>45203</v>
      </c>
      <c r="G378" t="s">
        <v>1825</v>
      </c>
      <c r="H378">
        <v>4</v>
      </c>
    </row>
    <row r="379" spans="1:8" x14ac:dyDescent="0.25">
      <c r="A379">
        <v>661</v>
      </c>
      <c r="B379">
        <v>1336</v>
      </c>
      <c r="C379">
        <v>89</v>
      </c>
      <c r="D379" s="2">
        <f ca="1">DATE(YEAR(TODAY())-1,9,27)</f>
        <v>45196</v>
      </c>
      <c r="E379">
        <v>1</v>
      </c>
      <c r="F379" s="2">
        <f t="shared" ca="1" si="5"/>
        <v>45197</v>
      </c>
      <c r="G379" t="s">
        <v>1826</v>
      </c>
      <c r="H379">
        <v>1</v>
      </c>
    </row>
    <row r="380" spans="1:8" x14ac:dyDescent="0.25">
      <c r="A380">
        <v>1491</v>
      </c>
      <c r="B380">
        <v>1315</v>
      </c>
      <c r="C380">
        <v>71</v>
      </c>
      <c r="D380" s="2">
        <f ca="1">DATE(YEAR(TODAY())-1,9,27)</f>
        <v>45196</v>
      </c>
      <c r="E380">
        <v>7</v>
      </c>
      <c r="F380" s="2">
        <f t="shared" ca="1" si="5"/>
        <v>45203</v>
      </c>
      <c r="G380" t="s">
        <v>1827</v>
      </c>
      <c r="H380">
        <v>4</v>
      </c>
    </row>
    <row r="381" spans="1:8" x14ac:dyDescent="0.25">
      <c r="A381">
        <v>1946</v>
      </c>
      <c r="B381">
        <v>1390</v>
      </c>
      <c r="C381">
        <v>88</v>
      </c>
      <c r="D381" s="2">
        <f ca="1">DATE(YEAR(TODAY())-1,9,27)</f>
        <v>45196</v>
      </c>
      <c r="E381">
        <v>10</v>
      </c>
      <c r="F381" s="2">
        <f t="shared" ca="1" si="5"/>
        <v>45206</v>
      </c>
      <c r="G381" t="s">
        <v>1828</v>
      </c>
      <c r="H381">
        <v>1</v>
      </c>
    </row>
    <row r="382" spans="1:8" x14ac:dyDescent="0.25">
      <c r="A382">
        <v>1683</v>
      </c>
      <c r="B382">
        <v>1303</v>
      </c>
      <c r="C382">
        <v>27</v>
      </c>
      <c r="D382" s="2">
        <f ca="1">DATE(YEAR(TODAY())-1,9,28)</f>
        <v>45197</v>
      </c>
      <c r="E382">
        <v>10</v>
      </c>
      <c r="F382" s="2">
        <f t="shared" ca="1" si="5"/>
        <v>45207</v>
      </c>
      <c r="G382" t="s">
        <v>1829</v>
      </c>
      <c r="H382">
        <v>4</v>
      </c>
    </row>
    <row r="383" spans="1:8" x14ac:dyDescent="0.25">
      <c r="A383">
        <v>867</v>
      </c>
      <c r="B383">
        <v>1305</v>
      </c>
      <c r="C383">
        <v>55</v>
      </c>
      <c r="D383" s="2">
        <f ca="1">DATE(YEAR(TODAY())-1,9,29)</f>
        <v>45198</v>
      </c>
      <c r="E383">
        <v>6</v>
      </c>
      <c r="F383" s="2">
        <f t="shared" ca="1" si="5"/>
        <v>45204</v>
      </c>
      <c r="G383" t="s">
        <v>1830</v>
      </c>
      <c r="H383">
        <v>5</v>
      </c>
    </row>
    <row r="384" spans="1:8" x14ac:dyDescent="0.25">
      <c r="A384">
        <v>870</v>
      </c>
      <c r="B384">
        <v>1365</v>
      </c>
      <c r="C384">
        <v>100</v>
      </c>
      <c r="D384" s="2">
        <f ca="1">DATE(YEAR(TODAY())-1,9,30)</f>
        <v>45199</v>
      </c>
      <c r="E384">
        <v>1</v>
      </c>
      <c r="F384" s="2">
        <f t="shared" ca="1" si="5"/>
        <v>45200</v>
      </c>
      <c r="G384" t="s">
        <v>1831</v>
      </c>
      <c r="H384">
        <v>4</v>
      </c>
    </row>
    <row r="385" spans="1:8" x14ac:dyDescent="0.25">
      <c r="A385">
        <v>1484</v>
      </c>
      <c r="B385">
        <v>1322</v>
      </c>
      <c r="C385">
        <v>75</v>
      </c>
      <c r="D385" s="2">
        <f ca="1">DATE(YEAR(TODAY())-1,9,30)</f>
        <v>45199</v>
      </c>
      <c r="E385">
        <v>10</v>
      </c>
      <c r="F385" s="2">
        <f t="shared" ref="F385:F448" ca="1" si="6">D385+E385</f>
        <v>45209</v>
      </c>
      <c r="G385" t="s">
        <v>1832</v>
      </c>
      <c r="H385">
        <v>4</v>
      </c>
    </row>
    <row r="386" spans="1:8" x14ac:dyDescent="0.25">
      <c r="A386">
        <v>767</v>
      </c>
      <c r="B386">
        <v>1387</v>
      </c>
      <c r="C386">
        <v>14</v>
      </c>
      <c r="D386" s="2">
        <f ca="1">DATE(YEAR(TODAY())-1,10,1)</f>
        <v>45200</v>
      </c>
      <c r="E386">
        <v>1</v>
      </c>
      <c r="F386" s="2">
        <f t="shared" ca="1" si="6"/>
        <v>45201</v>
      </c>
      <c r="G386" t="s">
        <v>1833</v>
      </c>
      <c r="H386">
        <v>4</v>
      </c>
    </row>
    <row r="387" spans="1:8" x14ac:dyDescent="0.25">
      <c r="A387">
        <v>1714</v>
      </c>
      <c r="B387">
        <v>1276</v>
      </c>
      <c r="C387">
        <v>70</v>
      </c>
      <c r="D387" s="2">
        <f ca="1">DATE(YEAR(TODAY())-1,10,2)</f>
        <v>45201</v>
      </c>
      <c r="E387">
        <v>3</v>
      </c>
      <c r="F387" s="2">
        <f t="shared" ca="1" si="6"/>
        <v>45204</v>
      </c>
      <c r="G387" t="s">
        <v>1834</v>
      </c>
      <c r="H387">
        <v>1</v>
      </c>
    </row>
    <row r="388" spans="1:8" x14ac:dyDescent="0.25">
      <c r="A388">
        <v>916</v>
      </c>
      <c r="B388">
        <v>1266</v>
      </c>
      <c r="C388">
        <v>15</v>
      </c>
      <c r="D388" s="2">
        <f ca="1">DATE(YEAR(TODAY())-1,10,3)</f>
        <v>45202</v>
      </c>
      <c r="E388">
        <v>3</v>
      </c>
      <c r="F388" s="2">
        <f t="shared" ca="1" si="6"/>
        <v>45205</v>
      </c>
      <c r="G388" t="s">
        <v>1835</v>
      </c>
      <c r="H388">
        <v>5</v>
      </c>
    </row>
    <row r="389" spans="1:8" x14ac:dyDescent="0.25">
      <c r="A389">
        <v>279</v>
      </c>
      <c r="B389">
        <v>1290</v>
      </c>
      <c r="C389">
        <v>92</v>
      </c>
      <c r="D389" s="2">
        <f ca="1">DATE(YEAR(TODAY())-1,10,3)</f>
        <v>45202</v>
      </c>
      <c r="E389">
        <v>3</v>
      </c>
      <c r="F389" s="2">
        <f t="shared" ca="1" si="6"/>
        <v>45205</v>
      </c>
      <c r="G389" t="s">
        <v>1836</v>
      </c>
      <c r="H389">
        <v>1</v>
      </c>
    </row>
    <row r="390" spans="1:8" x14ac:dyDescent="0.25">
      <c r="A390">
        <v>342</v>
      </c>
      <c r="B390">
        <v>1375</v>
      </c>
      <c r="C390">
        <v>41</v>
      </c>
      <c r="D390" s="2">
        <f ca="1">DATE(YEAR(TODAY())-1,10,4)</f>
        <v>45203</v>
      </c>
      <c r="E390">
        <v>9</v>
      </c>
      <c r="F390" s="2">
        <f t="shared" ca="1" si="6"/>
        <v>45212</v>
      </c>
      <c r="G390" t="s">
        <v>1837</v>
      </c>
      <c r="H390">
        <v>1</v>
      </c>
    </row>
    <row r="391" spans="1:8" x14ac:dyDescent="0.25">
      <c r="A391">
        <v>1831</v>
      </c>
      <c r="B391">
        <v>1292</v>
      </c>
      <c r="C391">
        <v>84</v>
      </c>
      <c r="D391" s="2">
        <f ca="1">DATE(YEAR(TODAY())-1,10,7)</f>
        <v>45206</v>
      </c>
      <c r="E391">
        <v>2</v>
      </c>
      <c r="F391" s="2">
        <f t="shared" ca="1" si="6"/>
        <v>45208</v>
      </c>
      <c r="G391" t="s">
        <v>1838</v>
      </c>
      <c r="H391">
        <v>4</v>
      </c>
    </row>
    <row r="392" spans="1:8" x14ac:dyDescent="0.25">
      <c r="A392">
        <v>740</v>
      </c>
      <c r="B392">
        <v>1359</v>
      </c>
      <c r="C392">
        <v>39</v>
      </c>
      <c r="D392" s="2">
        <f ca="1">DATE(YEAR(TODAY())-1,10,7)</f>
        <v>45206</v>
      </c>
      <c r="E392">
        <v>4</v>
      </c>
      <c r="F392" s="2">
        <f t="shared" ca="1" si="6"/>
        <v>45210</v>
      </c>
      <c r="G392" t="s">
        <v>1839</v>
      </c>
      <c r="H392">
        <v>4</v>
      </c>
    </row>
    <row r="393" spans="1:8" x14ac:dyDescent="0.25">
      <c r="A393">
        <v>1452</v>
      </c>
      <c r="B393">
        <v>1261</v>
      </c>
      <c r="C393">
        <v>88</v>
      </c>
      <c r="D393" s="2">
        <f ca="1">DATE(YEAR(TODAY())-1,10,8)</f>
        <v>45207</v>
      </c>
      <c r="E393">
        <v>7</v>
      </c>
      <c r="F393" s="2">
        <f t="shared" ca="1" si="6"/>
        <v>45214</v>
      </c>
      <c r="G393" t="s">
        <v>1840</v>
      </c>
      <c r="H393">
        <v>5</v>
      </c>
    </row>
    <row r="394" spans="1:8" x14ac:dyDescent="0.25">
      <c r="A394">
        <v>1006</v>
      </c>
      <c r="B394">
        <v>1391</v>
      </c>
      <c r="C394">
        <v>5</v>
      </c>
      <c r="D394" s="2">
        <f ca="1">DATE(YEAR(TODAY())-1,10,8)</f>
        <v>45207</v>
      </c>
      <c r="E394">
        <v>8</v>
      </c>
      <c r="F394" s="2">
        <f t="shared" ca="1" si="6"/>
        <v>45215</v>
      </c>
      <c r="G394" t="s">
        <v>1841</v>
      </c>
      <c r="H394">
        <v>1</v>
      </c>
    </row>
    <row r="395" spans="1:8" x14ac:dyDescent="0.25">
      <c r="A395">
        <v>1812</v>
      </c>
      <c r="B395">
        <v>1255</v>
      </c>
      <c r="C395">
        <v>47</v>
      </c>
      <c r="D395" s="2">
        <f ca="1">DATE(YEAR(TODAY())-1,10,11)</f>
        <v>45210</v>
      </c>
      <c r="E395">
        <v>4</v>
      </c>
      <c r="F395" s="2">
        <f t="shared" ca="1" si="6"/>
        <v>45214</v>
      </c>
      <c r="G395" t="s">
        <v>1842</v>
      </c>
      <c r="H395">
        <v>1</v>
      </c>
    </row>
    <row r="396" spans="1:8" x14ac:dyDescent="0.25">
      <c r="A396">
        <v>140</v>
      </c>
      <c r="B396">
        <v>1301</v>
      </c>
      <c r="C396">
        <v>7</v>
      </c>
      <c r="D396" s="2">
        <f ca="1">DATE(YEAR(TODAY())-1,10,11)</f>
        <v>45210</v>
      </c>
      <c r="E396">
        <v>1</v>
      </c>
      <c r="F396" s="2">
        <f t="shared" ca="1" si="6"/>
        <v>45211</v>
      </c>
      <c r="G396" t="s">
        <v>1650</v>
      </c>
      <c r="H396">
        <v>5</v>
      </c>
    </row>
    <row r="397" spans="1:8" x14ac:dyDescent="0.25">
      <c r="A397">
        <v>1542</v>
      </c>
      <c r="B397">
        <v>1287</v>
      </c>
      <c r="C397">
        <v>87</v>
      </c>
      <c r="D397" s="2">
        <f ca="1">DATE(YEAR(TODAY())-1,10,12)</f>
        <v>45211</v>
      </c>
      <c r="E397">
        <v>8</v>
      </c>
      <c r="F397" s="2">
        <f t="shared" ca="1" si="6"/>
        <v>45219</v>
      </c>
      <c r="G397" t="s">
        <v>1843</v>
      </c>
      <c r="H397">
        <v>1</v>
      </c>
    </row>
    <row r="398" spans="1:8" x14ac:dyDescent="0.25">
      <c r="A398">
        <v>1778</v>
      </c>
      <c r="B398">
        <v>1349</v>
      </c>
      <c r="C398">
        <v>67</v>
      </c>
      <c r="D398" s="2">
        <f ca="1">DATE(YEAR(TODAY())-1,10,12)</f>
        <v>45211</v>
      </c>
      <c r="E398">
        <v>2</v>
      </c>
      <c r="F398" s="2">
        <f t="shared" ca="1" si="6"/>
        <v>45213</v>
      </c>
      <c r="G398" t="s">
        <v>1844</v>
      </c>
      <c r="H398">
        <v>5</v>
      </c>
    </row>
    <row r="399" spans="1:8" x14ac:dyDescent="0.25">
      <c r="A399">
        <v>1798</v>
      </c>
      <c r="B399">
        <v>1380</v>
      </c>
      <c r="C399">
        <v>61</v>
      </c>
      <c r="D399" s="2">
        <f ca="1">DATE(YEAR(TODAY())-1,10,12)</f>
        <v>45211</v>
      </c>
      <c r="E399">
        <v>3</v>
      </c>
      <c r="F399" s="2">
        <f t="shared" ca="1" si="6"/>
        <v>45214</v>
      </c>
      <c r="G399" t="s">
        <v>1845</v>
      </c>
      <c r="H399">
        <v>4</v>
      </c>
    </row>
    <row r="400" spans="1:8" x14ac:dyDescent="0.25">
      <c r="A400">
        <v>1107</v>
      </c>
      <c r="B400">
        <v>1275</v>
      </c>
      <c r="C400">
        <v>100</v>
      </c>
      <c r="D400" s="2">
        <f ca="1">DATE(YEAR(TODAY())-1,10,13)</f>
        <v>45212</v>
      </c>
      <c r="E400">
        <v>6</v>
      </c>
      <c r="F400" s="2">
        <f t="shared" ca="1" si="6"/>
        <v>45218</v>
      </c>
      <c r="G400" t="s">
        <v>1846</v>
      </c>
      <c r="H400">
        <v>1</v>
      </c>
    </row>
    <row r="401" spans="1:8" x14ac:dyDescent="0.25">
      <c r="A401">
        <v>1265</v>
      </c>
      <c r="B401">
        <v>1360</v>
      </c>
      <c r="C401">
        <v>88</v>
      </c>
      <c r="D401" s="2">
        <f ca="1">DATE(YEAR(TODAY())-1,10,14)</f>
        <v>45213</v>
      </c>
      <c r="E401">
        <v>9</v>
      </c>
      <c r="F401" s="2">
        <f t="shared" ca="1" si="6"/>
        <v>45222</v>
      </c>
      <c r="G401" t="s">
        <v>1847</v>
      </c>
      <c r="H401">
        <v>5</v>
      </c>
    </row>
    <row r="402" spans="1:8" x14ac:dyDescent="0.25">
      <c r="A402">
        <v>1127</v>
      </c>
      <c r="B402">
        <v>1343</v>
      </c>
      <c r="C402">
        <v>11</v>
      </c>
      <c r="D402" s="2">
        <f ca="1">DATE(YEAR(TODAY())-1,10,14)</f>
        <v>45213</v>
      </c>
      <c r="E402">
        <v>4</v>
      </c>
      <c r="F402" s="2">
        <f t="shared" ca="1" si="6"/>
        <v>45217</v>
      </c>
      <c r="G402" t="s">
        <v>1848</v>
      </c>
      <c r="H402">
        <v>1</v>
      </c>
    </row>
    <row r="403" spans="1:8" x14ac:dyDescent="0.25">
      <c r="A403">
        <v>1572</v>
      </c>
      <c r="B403">
        <v>1298</v>
      </c>
      <c r="C403">
        <v>20</v>
      </c>
      <c r="D403" s="2">
        <f ca="1">DATE(YEAR(TODAY())-1,10,14)</f>
        <v>45213</v>
      </c>
      <c r="E403">
        <v>1</v>
      </c>
      <c r="F403" s="2">
        <f t="shared" ca="1" si="6"/>
        <v>45214</v>
      </c>
      <c r="G403" t="s">
        <v>1849</v>
      </c>
      <c r="H403">
        <v>5</v>
      </c>
    </row>
    <row r="404" spans="1:8" x14ac:dyDescent="0.25">
      <c r="A404">
        <v>361</v>
      </c>
      <c r="B404">
        <v>1356</v>
      </c>
      <c r="C404">
        <v>45</v>
      </c>
      <c r="D404" s="2">
        <f ca="1">DATE(YEAR(TODAY())-1,10,16)</f>
        <v>45215</v>
      </c>
      <c r="E404">
        <v>9</v>
      </c>
      <c r="F404" s="2">
        <f t="shared" ca="1" si="6"/>
        <v>45224</v>
      </c>
      <c r="G404" t="s">
        <v>1850</v>
      </c>
      <c r="H404">
        <v>4</v>
      </c>
    </row>
    <row r="405" spans="1:8" x14ac:dyDescent="0.25">
      <c r="A405">
        <v>1297</v>
      </c>
      <c r="B405">
        <v>1393</v>
      </c>
      <c r="C405">
        <v>70</v>
      </c>
      <c r="D405" s="2">
        <f ca="1">DATE(YEAR(TODAY())-1,10,18)</f>
        <v>45217</v>
      </c>
      <c r="E405">
        <v>2</v>
      </c>
      <c r="F405" s="2">
        <f t="shared" ca="1" si="6"/>
        <v>45219</v>
      </c>
      <c r="G405" t="s">
        <v>1851</v>
      </c>
      <c r="H405">
        <v>4</v>
      </c>
    </row>
    <row r="406" spans="1:8" x14ac:dyDescent="0.25">
      <c r="A406">
        <v>1329</v>
      </c>
      <c r="B406">
        <v>1250</v>
      </c>
      <c r="C406">
        <v>83</v>
      </c>
      <c r="D406" s="2">
        <f ca="1">DATE(YEAR(TODAY())-1,10,18)</f>
        <v>45217</v>
      </c>
      <c r="E406">
        <v>3</v>
      </c>
      <c r="F406" s="2">
        <f t="shared" ca="1" si="6"/>
        <v>45220</v>
      </c>
      <c r="G406" t="s">
        <v>1852</v>
      </c>
      <c r="H406">
        <v>2</v>
      </c>
    </row>
    <row r="407" spans="1:8" x14ac:dyDescent="0.25">
      <c r="A407">
        <v>1609</v>
      </c>
      <c r="B407">
        <v>1277</v>
      </c>
      <c r="C407">
        <v>27</v>
      </c>
      <c r="D407" s="2">
        <f ca="1">DATE(YEAR(TODAY())-1,10,18)</f>
        <v>45217</v>
      </c>
      <c r="E407">
        <v>3</v>
      </c>
      <c r="F407" s="2">
        <f t="shared" ca="1" si="6"/>
        <v>45220</v>
      </c>
      <c r="G407" t="s">
        <v>1853</v>
      </c>
      <c r="H407">
        <v>4</v>
      </c>
    </row>
    <row r="408" spans="1:8" x14ac:dyDescent="0.25">
      <c r="A408">
        <v>32</v>
      </c>
      <c r="B408">
        <v>1282</v>
      </c>
      <c r="C408">
        <v>5</v>
      </c>
      <c r="D408" s="2">
        <f ca="1">DATE(YEAR(TODAY())-1,10,19)</f>
        <v>45218</v>
      </c>
      <c r="E408">
        <v>5</v>
      </c>
      <c r="F408" s="2">
        <f t="shared" ca="1" si="6"/>
        <v>45223</v>
      </c>
      <c r="G408" t="s">
        <v>1854</v>
      </c>
      <c r="H408">
        <v>4</v>
      </c>
    </row>
    <row r="409" spans="1:8" x14ac:dyDescent="0.25">
      <c r="A409">
        <v>466</v>
      </c>
      <c r="B409">
        <v>1362</v>
      </c>
      <c r="C409">
        <v>72</v>
      </c>
      <c r="D409" s="2">
        <f ca="1">DATE(YEAR(TODAY())-1,10,20)</f>
        <v>45219</v>
      </c>
      <c r="E409">
        <v>9</v>
      </c>
      <c r="F409" s="2">
        <f t="shared" ca="1" si="6"/>
        <v>45228</v>
      </c>
      <c r="G409" t="s">
        <v>1855</v>
      </c>
      <c r="H409">
        <v>2</v>
      </c>
    </row>
    <row r="410" spans="1:8" x14ac:dyDescent="0.25">
      <c r="A410">
        <v>1470</v>
      </c>
      <c r="B410">
        <v>1390</v>
      </c>
      <c r="C410">
        <v>47</v>
      </c>
      <c r="D410" s="2">
        <f ca="1">DATE(YEAR(TODAY())-1,10,20)</f>
        <v>45219</v>
      </c>
      <c r="E410">
        <v>5</v>
      </c>
      <c r="F410" s="2">
        <f t="shared" ca="1" si="6"/>
        <v>45224</v>
      </c>
      <c r="G410" t="s">
        <v>1856</v>
      </c>
      <c r="H410">
        <v>5</v>
      </c>
    </row>
    <row r="411" spans="1:8" x14ac:dyDescent="0.25">
      <c r="A411">
        <v>1076</v>
      </c>
      <c r="B411">
        <v>1246</v>
      </c>
      <c r="C411">
        <v>66</v>
      </c>
      <c r="D411" s="2">
        <f ca="1">DATE(YEAR(TODAY())-1,10,20)</f>
        <v>45219</v>
      </c>
      <c r="E411">
        <v>8</v>
      </c>
      <c r="F411" s="2">
        <f t="shared" ca="1" si="6"/>
        <v>45227</v>
      </c>
      <c r="G411" t="s">
        <v>1857</v>
      </c>
      <c r="H411">
        <v>5</v>
      </c>
    </row>
    <row r="412" spans="1:8" x14ac:dyDescent="0.25">
      <c r="A412">
        <v>1037</v>
      </c>
      <c r="B412">
        <v>1321</v>
      </c>
      <c r="C412">
        <v>97</v>
      </c>
      <c r="D412" s="2">
        <f ca="1">DATE(YEAR(TODAY())-1,10,22)</f>
        <v>45221</v>
      </c>
      <c r="E412">
        <v>7</v>
      </c>
      <c r="F412" s="2">
        <f t="shared" ca="1" si="6"/>
        <v>45228</v>
      </c>
      <c r="G412" t="s">
        <v>1858</v>
      </c>
      <c r="H412">
        <v>2</v>
      </c>
    </row>
    <row r="413" spans="1:8" x14ac:dyDescent="0.25">
      <c r="A413">
        <v>1564</v>
      </c>
      <c r="B413">
        <v>1239</v>
      </c>
      <c r="C413">
        <v>49</v>
      </c>
      <c r="D413" s="2">
        <f ca="1">DATE(YEAR(TODAY())-1,10,22)</f>
        <v>45221</v>
      </c>
      <c r="E413">
        <v>10</v>
      </c>
      <c r="F413" s="2">
        <f t="shared" ca="1" si="6"/>
        <v>45231</v>
      </c>
      <c r="G413" t="s">
        <v>1859</v>
      </c>
      <c r="H413">
        <v>1</v>
      </c>
    </row>
    <row r="414" spans="1:8" x14ac:dyDescent="0.25">
      <c r="A414">
        <v>1587</v>
      </c>
      <c r="B414">
        <v>1315</v>
      </c>
      <c r="C414">
        <v>13</v>
      </c>
      <c r="D414" s="2">
        <f ca="1">DATE(YEAR(TODAY())-1,10,22)</f>
        <v>45221</v>
      </c>
      <c r="E414">
        <v>7</v>
      </c>
      <c r="F414" s="2">
        <f t="shared" ca="1" si="6"/>
        <v>45228</v>
      </c>
      <c r="G414" t="s">
        <v>1860</v>
      </c>
      <c r="H414">
        <v>1</v>
      </c>
    </row>
    <row r="415" spans="1:8" x14ac:dyDescent="0.25">
      <c r="A415">
        <v>1659</v>
      </c>
      <c r="B415">
        <v>1332</v>
      </c>
      <c r="C415">
        <v>52</v>
      </c>
      <c r="D415" s="2">
        <f ca="1">DATE(YEAR(TODAY())-1,10,25)</f>
        <v>45224</v>
      </c>
      <c r="E415">
        <v>5</v>
      </c>
      <c r="F415" s="2">
        <f t="shared" ca="1" si="6"/>
        <v>45229</v>
      </c>
      <c r="G415" t="s">
        <v>1861</v>
      </c>
      <c r="H415">
        <v>1</v>
      </c>
    </row>
    <row r="416" spans="1:8" x14ac:dyDescent="0.25">
      <c r="A416">
        <v>1091</v>
      </c>
      <c r="B416">
        <v>1324</v>
      </c>
      <c r="C416">
        <v>24</v>
      </c>
      <c r="D416" s="2">
        <f ca="1">DATE(YEAR(TODAY())-1,10,26)</f>
        <v>45225</v>
      </c>
      <c r="E416">
        <v>2</v>
      </c>
      <c r="F416" s="2">
        <f t="shared" ca="1" si="6"/>
        <v>45227</v>
      </c>
      <c r="G416" t="s">
        <v>1862</v>
      </c>
      <c r="H416">
        <v>1</v>
      </c>
    </row>
    <row r="417" spans="1:8" x14ac:dyDescent="0.25">
      <c r="A417">
        <v>677</v>
      </c>
      <c r="B417">
        <v>1355</v>
      </c>
      <c r="C417">
        <v>85</v>
      </c>
      <c r="D417" s="2">
        <f ca="1">DATE(YEAR(TODAY())-1,10,26)</f>
        <v>45225</v>
      </c>
      <c r="E417">
        <v>2</v>
      </c>
      <c r="F417" s="2">
        <f t="shared" ca="1" si="6"/>
        <v>45227</v>
      </c>
      <c r="G417" t="s">
        <v>1863</v>
      </c>
      <c r="H417">
        <v>4</v>
      </c>
    </row>
    <row r="418" spans="1:8" x14ac:dyDescent="0.25">
      <c r="A418">
        <v>954</v>
      </c>
      <c r="B418">
        <v>1245</v>
      </c>
      <c r="C418">
        <v>98</v>
      </c>
      <c r="D418" s="2">
        <f ca="1">DATE(YEAR(TODAY())-1,10,26)</f>
        <v>45225</v>
      </c>
      <c r="E418">
        <v>1</v>
      </c>
      <c r="F418" s="2">
        <f t="shared" ca="1" si="6"/>
        <v>45226</v>
      </c>
      <c r="G418" t="s">
        <v>1864</v>
      </c>
      <c r="H418">
        <v>2</v>
      </c>
    </row>
    <row r="419" spans="1:8" x14ac:dyDescent="0.25">
      <c r="A419">
        <v>1098</v>
      </c>
      <c r="B419">
        <v>1309</v>
      </c>
      <c r="C419">
        <v>72</v>
      </c>
      <c r="D419" s="2">
        <f ca="1">DATE(YEAR(TODAY())-1,10,27)</f>
        <v>45226</v>
      </c>
      <c r="E419">
        <v>5</v>
      </c>
      <c r="F419" s="2">
        <f t="shared" ca="1" si="6"/>
        <v>45231</v>
      </c>
      <c r="G419" t="s">
        <v>1865</v>
      </c>
      <c r="H419">
        <v>1</v>
      </c>
    </row>
    <row r="420" spans="1:8" x14ac:dyDescent="0.25">
      <c r="A420">
        <v>1694</v>
      </c>
      <c r="B420">
        <v>1339</v>
      </c>
      <c r="C420">
        <v>71</v>
      </c>
      <c r="D420" s="2">
        <f ca="1">DATE(YEAR(TODAY())-1,10,27)</f>
        <v>45226</v>
      </c>
      <c r="E420">
        <v>7</v>
      </c>
      <c r="F420" s="2">
        <f t="shared" ca="1" si="6"/>
        <v>45233</v>
      </c>
      <c r="G420" t="s">
        <v>215</v>
      </c>
      <c r="H420">
        <v>5</v>
      </c>
    </row>
    <row r="421" spans="1:8" x14ac:dyDescent="0.25">
      <c r="A421">
        <v>1990</v>
      </c>
      <c r="B421">
        <v>1361</v>
      </c>
      <c r="C421">
        <v>93</v>
      </c>
      <c r="D421" s="2">
        <f ca="1">DATE(YEAR(TODAY())-1,10,28)</f>
        <v>45227</v>
      </c>
      <c r="E421">
        <v>6</v>
      </c>
      <c r="F421" s="2">
        <f t="shared" ca="1" si="6"/>
        <v>45233</v>
      </c>
      <c r="G421" t="s">
        <v>1866</v>
      </c>
      <c r="H421">
        <v>1</v>
      </c>
    </row>
    <row r="422" spans="1:8" x14ac:dyDescent="0.25">
      <c r="A422">
        <v>915</v>
      </c>
      <c r="B422">
        <v>1381</v>
      </c>
      <c r="C422">
        <v>66</v>
      </c>
      <c r="D422" s="2">
        <f ca="1">DATE(YEAR(TODAY())-1,10,29)</f>
        <v>45228</v>
      </c>
      <c r="E422">
        <v>3</v>
      </c>
      <c r="F422" s="2">
        <f t="shared" ca="1" si="6"/>
        <v>45231</v>
      </c>
      <c r="G422" t="s">
        <v>1867</v>
      </c>
      <c r="H422">
        <v>4</v>
      </c>
    </row>
    <row r="423" spans="1:8" x14ac:dyDescent="0.25">
      <c r="A423">
        <v>126</v>
      </c>
      <c r="B423">
        <v>1273</v>
      </c>
      <c r="C423">
        <v>20</v>
      </c>
      <c r="D423" s="2">
        <f ca="1">DATE(YEAR(TODAY())-1,10,29)</f>
        <v>45228</v>
      </c>
      <c r="E423">
        <v>9</v>
      </c>
      <c r="F423" s="2">
        <f t="shared" ca="1" si="6"/>
        <v>45237</v>
      </c>
      <c r="G423" t="s">
        <v>1868</v>
      </c>
      <c r="H423">
        <v>1</v>
      </c>
    </row>
    <row r="424" spans="1:8" x14ac:dyDescent="0.25">
      <c r="A424">
        <v>1481</v>
      </c>
      <c r="B424">
        <v>1313</v>
      </c>
      <c r="C424">
        <v>27</v>
      </c>
      <c r="D424" s="2">
        <f ca="1">DATE(YEAR(TODAY())-1,10,31)</f>
        <v>45230</v>
      </c>
      <c r="E424">
        <v>1</v>
      </c>
      <c r="F424" s="2">
        <f t="shared" ca="1" si="6"/>
        <v>45231</v>
      </c>
      <c r="G424" t="s">
        <v>1869</v>
      </c>
      <c r="H424">
        <v>1</v>
      </c>
    </row>
    <row r="425" spans="1:8" x14ac:dyDescent="0.25">
      <c r="A425">
        <v>685</v>
      </c>
      <c r="B425">
        <v>1318</v>
      </c>
      <c r="C425">
        <v>78</v>
      </c>
      <c r="D425" s="2">
        <f ca="1">DATE(YEAR(TODAY())-1,10,31)</f>
        <v>45230</v>
      </c>
      <c r="E425">
        <v>8</v>
      </c>
      <c r="F425" s="2">
        <f t="shared" ca="1" si="6"/>
        <v>45238</v>
      </c>
      <c r="G425" t="s">
        <v>1870</v>
      </c>
      <c r="H425">
        <v>1</v>
      </c>
    </row>
    <row r="426" spans="1:8" x14ac:dyDescent="0.25">
      <c r="A426">
        <v>1099</v>
      </c>
      <c r="B426">
        <v>1323</v>
      </c>
      <c r="C426">
        <v>90</v>
      </c>
      <c r="D426" s="2">
        <f ca="1">DATE(YEAR(TODAY())-1,11,2)</f>
        <v>45232</v>
      </c>
      <c r="E426">
        <v>8</v>
      </c>
      <c r="F426" s="2">
        <f t="shared" ca="1" si="6"/>
        <v>45240</v>
      </c>
      <c r="G426" t="s">
        <v>1871</v>
      </c>
      <c r="H426">
        <v>4</v>
      </c>
    </row>
    <row r="427" spans="1:8" x14ac:dyDescent="0.25">
      <c r="A427">
        <v>88</v>
      </c>
      <c r="B427">
        <v>1294</v>
      </c>
      <c r="C427">
        <v>75</v>
      </c>
      <c r="D427" s="2">
        <f ca="1">DATE(YEAR(TODAY())-1,11,2)</f>
        <v>45232</v>
      </c>
      <c r="E427">
        <v>10</v>
      </c>
      <c r="F427" s="2">
        <f t="shared" ca="1" si="6"/>
        <v>45242</v>
      </c>
      <c r="G427" t="s">
        <v>1866</v>
      </c>
      <c r="H427">
        <v>1</v>
      </c>
    </row>
    <row r="428" spans="1:8" x14ac:dyDescent="0.25">
      <c r="A428">
        <v>417</v>
      </c>
      <c r="B428">
        <v>1377</v>
      </c>
      <c r="C428">
        <v>83</v>
      </c>
      <c r="D428" s="2">
        <f ca="1">DATE(YEAR(TODAY())-1,11,3)</f>
        <v>45233</v>
      </c>
      <c r="E428">
        <v>5</v>
      </c>
      <c r="F428" s="2">
        <f t="shared" ca="1" si="6"/>
        <v>45238</v>
      </c>
      <c r="G428" t="s">
        <v>1872</v>
      </c>
      <c r="H428">
        <v>5</v>
      </c>
    </row>
    <row r="429" spans="1:8" x14ac:dyDescent="0.25">
      <c r="A429">
        <v>13</v>
      </c>
      <c r="B429">
        <v>1279</v>
      </c>
      <c r="C429">
        <v>49</v>
      </c>
      <c r="D429" s="2">
        <f ca="1">DATE(YEAR(TODAY())-1,11,5)</f>
        <v>45235</v>
      </c>
      <c r="E429">
        <v>6</v>
      </c>
      <c r="F429" s="2">
        <f t="shared" ca="1" si="6"/>
        <v>45241</v>
      </c>
      <c r="G429" t="s">
        <v>1873</v>
      </c>
      <c r="H429">
        <v>1</v>
      </c>
    </row>
    <row r="430" spans="1:8" x14ac:dyDescent="0.25">
      <c r="A430">
        <v>1123</v>
      </c>
      <c r="B430">
        <v>1360</v>
      </c>
      <c r="C430">
        <v>37</v>
      </c>
      <c r="D430" s="2">
        <f ca="1">DATE(YEAR(TODAY())-1,11,5)</f>
        <v>45235</v>
      </c>
      <c r="E430">
        <v>5</v>
      </c>
      <c r="F430" s="2">
        <f t="shared" ca="1" si="6"/>
        <v>45240</v>
      </c>
      <c r="G430" t="s">
        <v>1874</v>
      </c>
      <c r="H430">
        <v>4</v>
      </c>
    </row>
    <row r="431" spans="1:8" x14ac:dyDescent="0.25">
      <c r="A431">
        <v>1364</v>
      </c>
      <c r="B431">
        <v>1281</v>
      </c>
      <c r="C431">
        <v>11</v>
      </c>
      <c r="D431" s="2">
        <f ca="1">DATE(YEAR(TODAY())-1,11,5)</f>
        <v>45235</v>
      </c>
      <c r="E431">
        <v>3</v>
      </c>
      <c r="F431" s="2">
        <f t="shared" ca="1" si="6"/>
        <v>45238</v>
      </c>
      <c r="G431" t="s">
        <v>1875</v>
      </c>
      <c r="H431">
        <v>5</v>
      </c>
    </row>
    <row r="432" spans="1:8" x14ac:dyDescent="0.25">
      <c r="A432">
        <v>908</v>
      </c>
      <c r="B432">
        <v>1358</v>
      </c>
      <c r="C432">
        <v>84</v>
      </c>
      <c r="D432" s="2">
        <f ca="1">DATE(YEAR(TODAY())-1,11,7)</f>
        <v>45237</v>
      </c>
      <c r="E432">
        <v>7</v>
      </c>
      <c r="F432" s="2">
        <f t="shared" ca="1" si="6"/>
        <v>45244</v>
      </c>
      <c r="G432" t="s">
        <v>1876</v>
      </c>
      <c r="H432">
        <v>2</v>
      </c>
    </row>
    <row r="433" spans="1:8" x14ac:dyDescent="0.25">
      <c r="A433">
        <v>1239</v>
      </c>
      <c r="B433">
        <v>1259</v>
      </c>
      <c r="C433">
        <v>5</v>
      </c>
      <c r="D433" s="2">
        <f ca="1">DATE(YEAR(TODAY())-1,11,7)</f>
        <v>45237</v>
      </c>
      <c r="E433">
        <v>2</v>
      </c>
      <c r="F433" s="2">
        <f t="shared" ca="1" si="6"/>
        <v>45239</v>
      </c>
      <c r="G433" t="s">
        <v>1877</v>
      </c>
      <c r="H433">
        <v>4</v>
      </c>
    </row>
    <row r="434" spans="1:8" x14ac:dyDescent="0.25">
      <c r="A434">
        <v>986</v>
      </c>
      <c r="B434">
        <v>1252</v>
      </c>
      <c r="C434">
        <v>35</v>
      </c>
      <c r="D434" s="2">
        <f ca="1">DATE(YEAR(TODAY())-1,11,7)</f>
        <v>45237</v>
      </c>
      <c r="E434">
        <v>2</v>
      </c>
      <c r="F434" s="2">
        <f t="shared" ca="1" si="6"/>
        <v>45239</v>
      </c>
      <c r="G434" t="s">
        <v>1878</v>
      </c>
      <c r="H434">
        <v>1</v>
      </c>
    </row>
    <row r="435" spans="1:8" x14ac:dyDescent="0.25">
      <c r="A435">
        <v>1921</v>
      </c>
      <c r="B435">
        <v>1250</v>
      </c>
      <c r="C435">
        <v>74</v>
      </c>
      <c r="D435" s="2">
        <f ca="1">DATE(YEAR(TODAY())-1,11,7)</f>
        <v>45237</v>
      </c>
      <c r="E435">
        <v>2</v>
      </c>
      <c r="F435" s="2">
        <f t="shared" ca="1" si="6"/>
        <v>45239</v>
      </c>
      <c r="G435" t="s">
        <v>1879</v>
      </c>
      <c r="H435">
        <v>2</v>
      </c>
    </row>
    <row r="436" spans="1:8" x14ac:dyDescent="0.25">
      <c r="A436">
        <v>1876</v>
      </c>
      <c r="B436">
        <v>1328</v>
      </c>
      <c r="C436">
        <v>60</v>
      </c>
      <c r="D436" s="2">
        <f ca="1">DATE(YEAR(TODAY())-1,11,8)</f>
        <v>45238</v>
      </c>
      <c r="E436">
        <v>1</v>
      </c>
      <c r="F436" s="2">
        <f t="shared" ca="1" si="6"/>
        <v>45239</v>
      </c>
      <c r="G436" t="s">
        <v>1880</v>
      </c>
      <c r="H436">
        <v>2</v>
      </c>
    </row>
    <row r="437" spans="1:8" x14ac:dyDescent="0.25">
      <c r="A437">
        <v>1163</v>
      </c>
      <c r="B437">
        <v>1351</v>
      </c>
      <c r="C437">
        <v>1</v>
      </c>
      <c r="D437" s="2">
        <f ca="1">DATE(YEAR(TODAY())-1,11,9)</f>
        <v>45239</v>
      </c>
      <c r="E437">
        <v>8</v>
      </c>
      <c r="F437" s="2">
        <f t="shared" ca="1" si="6"/>
        <v>45247</v>
      </c>
      <c r="G437" t="s">
        <v>1881</v>
      </c>
      <c r="H437">
        <v>5</v>
      </c>
    </row>
    <row r="438" spans="1:8" x14ac:dyDescent="0.25">
      <c r="A438">
        <v>911</v>
      </c>
      <c r="B438">
        <v>1270</v>
      </c>
      <c r="C438">
        <v>69</v>
      </c>
      <c r="D438" s="2">
        <f ca="1">DATE(YEAR(TODAY())-1,11,9)</f>
        <v>45239</v>
      </c>
      <c r="E438">
        <v>3</v>
      </c>
      <c r="F438" s="2">
        <f t="shared" ca="1" si="6"/>
        <v>45242</v>
      </c>
      <c r="G438" t="s">
        <v>1263</v>
      </c>
      <c r="H438">
        <v>4</v>
      </c>
    </row>
    <row r="439" spans="1:8" x14ac:dyDescent="0.25">
      <c r="A439">
        <v>1253</v>
      </c>
      <c r="B439">
        <v>1273</v>
      </c>
      <c r="C439">
        <v>23</v>
      </c>
      <c r="D439" s="2">
        <f ca="1">DATE(YEAR(TODAY())-1,11,9)</f>
        <v>45239</v>
      </c>
      <c r="E439">
        <v>4</v>
      </c>
      <c r="F439" s="2">
        <f t="shared" ca="1" si="6"/>
        <v>45243</v>
      </c>
      <c r="G439" t="s">
        <v>1882</v>
      </c>
      <c r="H439">
        <v>4</v>
      </c>
    </row>
    <row r="440" spans="1:8" x14ac:dyDescent="0.25">
      <c r="A440">
        <v>771</v>
      </c>
      <c r="B440">
        <v>1246</v>
      </c>
      <c r="C440">
        <v>13</v>
      </c>
      <c r="D440" s="2">
        <f ca="1">DATE(YEAR(TODAY())-1,11,10)</f>
        <v>45240</v>
      </c>
      <c r="E440">
        <v>9</v>
      </c>
      <c r="F440" s="2">
        <f t="shared" ca="1" si="6"/>
        <v>45249</v>
      </c>
      <c r="G440" t="s">
        <v>1883</v>
      </c>
      <c r="H440">
        <v>4</v>
      </c>
    </row>
    <row r="441" spans="1:8" x14ac:dyDescent="0.25">
      <c r="A441">
        <v>1324</v>
      </c>
      <c r="B441">
        <v>1312</v>
      </c>
      <c r="C441">
        <v>32</v>
      </c>
      <c r="D441" s="2">
        <f ca="1">DATE(YEAR(TODAY())-1,11,10)</f>
        <v>45240</v>
      </c>
      <c r="E441">
        <v>8</v>
      </c>
      <c r="F441" s="2">
        <f t="shared" ca="1" si="6"/>
        <v>45248</v>
      </c>
      <c r="G441" t="s">
        <v>1884</v>
      </c>
      <c r="H441">
        <v>1</v>
      </c>
    </row>
    <row r="442" spans="1:8" x14ac:dyDescent="0.25">
      <c r="A442">
        <v>1369</v>
      </c>
      <c r="B442">
        <v>1331</v>
      </c>
      <c r="C442">
        <v>64</v>
      </c>
      <c r="D442" s="2">
        <f ca="1">DATE(YEAR(TODAY())-1,11,11)</f>
        <v>45241</v>
      </c>
      <c r="E442">
        <v>8</v>
      </c>
      <c r="F442" s="2">
        <f t="shared" ca="1" si="6"/>
        <v>45249</v>
      </c>
      <c r="G442" t="s">
        <v>1885</v>
      </c>
      <c r="H442">
        <v>2</v>
      </c>
    </row>
    <row r="443" spans="1:8" x14ac:dyDescent="0.25">
      <c r="A443">
        <v>1854</v>
      </c>
      <c r="B443">
        <v>1301</v>
      </c>
      <c r="C443">
        <v>28</v>
      </c>
      <c r="D443" s="2">
        <f ca="1">DATE(YEAR(TODAY())-1,11,11)</f>
        <v>45241</v>
      </c>
      <c r="E443">
        <v>8</v>
      </c>
      <c r="F443" s="2">
        <f t="shared" ca="1" si="6"/>
        <v>45249</v>
      </c>
      <c r="G443" t="s">
        <v>1886</v>
      </c>
      <c r="H443">
        <v>1</v>
      </c>
    </row>
    <row r="444" spans="1:8" x14ac:dyDescent="0.25">
      <c r="A444">
        <v>930</v>
      </c>
      <c r="B444">
        <v>1369</v>
      </c>
      <c r="C444">
        <v>10</v>
      </c>
      <c r="D444" s="2">
        <f ca="1">DATE(YEAR(TODAY())-1,11,11)</f>
        <v>45241</v>
      </c>
      <c r="E444">
        <v>2</v>
      </c>
      <c r="F444" s="2">
        <f t="shared" ca="1" si="6"/>
        <v>45243</v>
      </c>
      <c r="G444" t="s">
        <v>1887</v>
      </c>
      <c r="H444">
        <v>1</v>
      </c>
    </row>
    <row r="445" spans="1:8" x14ac:dyDescent="0.25">
      <c r="A445">
        <v>1848</v>
      </c>
      <c r="B445">
        <v>1234</v>
      </c>
      <c r="C445">
        <v>27</v>
      </c>
      <c r="D445" s="2">
        <f ca="1">DATE(YEAR(TODAY())-1,11,12)</f>
        <v>45242</v>
      </c>
      <c r="E445">
        <v>4</v>
      </c>
      <c r="F445" s="2">
        <f t="shared" ca="1" si="6"/>
        <v>45246</v>
      </c>
      <c r="G445" t="s">
        <v>1888</v>
      </c>
      <c r="H445">
        <v>5</v>
      </c>
    </row>
    <row r="446" spans="1:8" x14ac:dyDescent="0.25">
      <c r="A446">
        <v>95</v>
      </c>
      <c r="B446">
        <v>1309</v>
      </c>
      <c r="C446">
        <v>89</v>
      </c>
      <c r="D446" s="2">
        <f ca="1">DATE(YEAR(TODAY())-1,11,12)</f>
        <v>45242</v>
      </c>
      <c r="E446">
        <v>3</v>
      </c>
      <c r="F446" s="2">
        <f t="shared" ca="1" si="6"/>
        <v>45245</v>
      </c>
      <c r="G446" t="s">
        <v>1889</v>
      </c>
      <c r="H446">
        <v>1</v>
      </c>
    </row>
    <row r="447" spans="1:8" x14ac:dyDescent="0.25">
      <c r="A447">
        <v>415</v>
      </c>
      <c r="B447">
        <v>1357</v>
      </c>
      <c r="C447">
        <v>15</v>
      </c>
      <c r="D447" s="2">
        <f ca="1">DATE(YEAR(TODAY())-1,11,12)</f>
        <v>45242</v>
      </c>
      <c r="E447">
        <v>4</v>
      </c>
      <c r="F447" s="2">
        <f t="shared" ca="1" si="6"/>
        <v>45246</v>
      </c>
      <c r="G447" t="s">
        <v>1890</v>
      </c>
      <c r="H447">
        <v>5</v>
      </c>
    </row>
    <row r="448" spans="1:8" x14ac:dyDescent="0.25">
      <c r="A448">
        <v>1476</v>
      </c>
      <c r="B448">
        <v>1390</v>
      </c>
      <c r="C448">
        <v>10</v>
      </c>
      <c r="D448" s="2">
        <f ca="1">DATE(YEAR(TODAY())-1,11,13)</f>
        <v>45243</v>
      </c>
      <c r="E448">
        <v>10</v>
      </c>
      <c r="F448" s="2">
        <f t="shared" ca="1" si="6"/>
        <v>45253</v>
      </c>
      <c r="G448" t="s">
        <v>1891</v>
      </c>
      <c r="H448">
        <v>4</v>
      </c>
    </row>
    <row r="449" spans="1:8" x14ac:dyDescent="0.25">
      <c r="A449">
        <v>693</v>
      </c>
      <c r="B449">
        <v>1340</v>
      </c>
      <c r="C449">
        <v>92</v>
      </c>
      <c r="D449" s="2">
        <f ca="1">DATE(YEAR(TODAY())-1,11,13)</f>
        <v>45243</v>
      </c>
      <c r="E449">
        <v>2</v>
      </c>
      <c r="F449" s="2">
        <f t="shared" ref="F449:F512" ca="1" si="7">D449+E449</f>
        <v>45245</v>
      </c>
      <c r="G449" t="s">
        <v>1892</v>
      </c>
      <c r="H449">
        <v>4</v>
      </c>
    </row>
    <row r="450" spans="1:8" x14ac:dyDescent="0.25">
      <c r="A450">
        <v>1679</v>
      </c>
      <c r="B450">
        <v>1234</v>
      </c>
      <c r="C450">
        <v>20</v>
      </c>
      <c r="D450" s="2">
        <f ca="1">DATE(YEAR(TODAY())-1,11,14)</f>
        <v>45244</v>
      </c>
      <c r="E450">
        <v>9</v>
      </c>
      <c r="F450" s="2">
        <f t="shared" ca="1" si="7"/>
        <v>45253</v>
      </c>
      <c r="G450" t="s">
        <v>1893</v>
      </c>
      <c r="H450">
        <v>2</v>
      </c>
    </row>
    <row r="451" spans="1:8" x14ac:dyDescent="0.25">
      <c r="A451">
        <v>315</v>
      </c>
      <c r="B451">
        <v>1288</v>
      </c>
      <c r="C451">
        <v>21</v>
      </c>
      <c r="D451" s="2">
        <f ca="1">DATE(YEAR(TODAY())-1,11,14)</f>
        <v>45244</v>
      </c>
      <c r="E451">
        <v>1</v>
      </c>
      <c r="F451" s="2">
        <f t="shared" ca="1" si="7"/>
        <v>45245</v>
      </c>
      <c r="G451" t="s">
        <v>1894</v>
      </c>
      <c r="H451">
        <v>2</v>
      </c>
    </row>
    <row r="452" spans="1:8" x14ac:dyDescent="0.25">
      <c r="A452">
        <v>1351</v>
      </c>
      <c r="B452">
        <v>1346</v>
      </c>
      <c r="C452">
        <v>33</v>
      </c>
      <c r="D452" s="2">
        <f ca="1">DATE(YEAR(TODAY())-1,11,16)</f>
        <v>45246</v>
      </c>
      <c r="E452">
        <v>1</v>
      </c>
      <c r="F452" s="2">
        <f t="shared" ca="1" si="7"/>
        <v>45247</v>
      </c>
      <c r="G452" t="s">
        <v>568</v>
      </c>
      <c r="H452">
        <v>4</v>
      </c>
    </row>
    <row r="453" spans="1:8" x14ac:dyDescent="0.25">
      <c r="A453">
        <v>809</v>
      </c>
      <c r="B453">
        <v>1281</v>
      </c>
      <c r="C453">
        <v>99</v>
      </c>
      <c r="D453" s="2">
        <f ca="1">DATE(YEAR(TODAY())-1,11,16)</f>
        <v>45246</v>
      </c>
      <c r="E453">
        <v>7</v>
      </c>
      <c r="F453" s="2">
        <f t="shared" ca="1" si="7"/>
        <v>45253</v>
      </c>
      <c r="G453" t="s">
        <v>1895</v>
      </c>
      <c r="H453">
        <v>4</v>
      </c>
    </row>
    <row r="454" spans="1:8" x14ac:dyDescent="0.25">
      <c r="A454">
        <v>827</v>
      </c>
      <c r="B454">
        <v>1335</v>
      </c>
      <c r="C454">
        <v>84</v>
      </c>
      <c r="D454" s="2">
        <f ca="1">DATE(YEAR(TODAY())-1,11,16)</f>
        <v>45246</v>
      </c>
      <c r="E454">
        <v>9</v>
      </c>
      <c r="F454" s="2">
        <f t="shared" ca="1" si="7"/>
        <v>45255</v>
      </c>
      <c r="G454" t="s">
        <v>1896</v>
      </c>
      <c r="H454">
        <v>5</v>
      </c>
    </row>
    <row r="455" spans="1:8" x14ac:dyDescent="0.25">
      <c r="A455">
        <v>1015</v>
      </c>
      <c r="B455">
        <v>1268</v>
      </c>
      <c r="C455">
        <v>5</v>
      </c>
      <c r="D455" s="2">
        <f ca="1">DATE(YEAR(TODAY())-1,11,16)</f>
        <v>45246</v>
      </c>
      <c r="E455">
        <v>8</v>
      </c>
      <c r="F455" s="2">
        <f t="shared" ca="1" si="7"/>
        <v>45254</v>
      </c>
      <c r="G455" t="s">
        <v>1897</v>
      </c>
      <c r="H455">
        <v>4</v>
      </c>
    </row>
    <row r="456" spans="1:8" x14ac:dyDescent="0.25">
      <c r="A456">
        <v>1918</v>
      </c>
      <c r="B456">
        <v>1254</v>
      </c>
      <c r="C456">
        <v>46</v>
      </c>
      <c r="D456" s="2">
        <f ca="1">DATE(YEAR(TODAY())-1,11,17)</f>
        <v>45247</v>
      </c>
      <c r="E456">
        <v>1</v>
      </c>
      <c r="F456" s="2">
        <f t="shared" ca="1" si="7"/>
        <v>45248</v>
      </c>
      <c r="G456" t="s">
        <v>1898</v>
      </c>
      <c r="H456">
        <v>4</v>
      </c>
    </row>
    <row r="457" spans="1:8" x14ac:dyDescent="0.25">
      <c r="A457">
        <v>292</v>
      </c>
      <c r="B457">
        <v>1268</v>
      </c>
      <c r="C457">
        <v>61</v>
      </c>
      <c r="D457" s="2">
        <f ca="1">DATE(YEAR(TODAY())-1,11,17)</f>
        <v>45247</v>
      </c>
      <c r="E457">
        <v>8</v>
      </c>
      <c r="F457" s="2">
        <f t="shared" ca="1" si="7"/>
        <v>45255</v>
      </c>
      <c r="G457" t="s">
        <v>1899</v>
      </c>
      <c r="H457">
        <v>5</v>
      </c>
    </row>
    <row r="458" spans="1:8" x14ac:dyDescent="0.25">
      <c r="A458">
        <v>161</v>
      </c>
      <c r="B458">
        <v>1353</v>
      </c>
      <c r="C458">
        <v>5</v>
      </c>
      <c r="D458" s="2">
        <f ca="1">DATE(YEAR(TODAY())-1,11,17)</f>
        <v>45247</v>
      </c>
      <c r="E458">
        <v>6</v>
      </c>
      <c r="F458" s="2">
        <f t="shared" ca="1" si="7"/>
        <v>45253</v>
      </c>
      <c r="G458" t="s">
        <v>1900</v>
      </c>
      <c r="H458">
        <v>1</v>
      </c>
    </row>
    <row r="459" spans="1:8" x14ac:dyDescent="0.25">
      <c r="A459">
        <v>1625</v>
      </c>
      <c r="B459">
        <v>1375</v>
      </c>
      <c r="C459">
        <v>76</v>
      </c>
      <c r="D459" s="2">
        <f ca="1">DATE(YEAR(TODAY())-1,11,18)</f>
        <v>45248</v>
      </c>
      <c r="E459">
        <v>10</v>
      </c>
      <c r="F459" s="2">
        <f t="shared" ca="1" si="7"/>
        <v>45258</v>
      </c>
      <c r="G459" t="s">
        <v>1901</v>
      </c>
      <c r="H459">
        <v>1</v>
      </c>
    </row>
    <row r="460" spans="1:8" x14ac:dyDescent="0.25">
      <c r="A460">
        <v>1705</v>
      </c>
      <c r="B460">
        <v>1300</v>
      </c>
      <c r="C460">
        <v>9</v>
      </c>
      <c r="D460" s="2">
        <f ca="1">DATE(YEAR(TODAY())-1,11,20)</f>
        <v>45250</v>
      </c>
      <c r="E460">
        <v>8</v>
      </c>
      <c r="F460" s="2">
        <f t="shared" ca="1" si="7"/>
        <v>45258</v>
      </c>
      <c r="G460" t="s">
        <v>1902</v>
      </c>
      <c r="H460">
        <v>4</v>
      </c>
    </row>
    <row r="461" spans="1:8" x14ac:dyDescent="0.25">
      <c r="A461">
        <v>1723</v>
      </c>
      <c r="B461">
        <v>1321</v>
      </c>
      <c r="C461">
        <v>97</v>
      </c>
      <c r="D461" s="2">
        <f ca="1">DATE(YEAR(TODAY())-1,11,22)</f>
        <v>45252</v>
      </c>
      <c r="E461">
        <v>5</v>
      </c>
      <c r="F461" s="2">
        <f t="shared" ca="1" si="7"/>
        <v>45257</v>
      </c>
      <c r="G461" t="s">
        <v>1903</v>
      </c>
      <c r="H461">
        <v>1</v>
      </c>
    </row>
    <row r="462" spans="1:8" x14ac:dyDescent="0.25">
      <c r="A462">
        <v>872</v>
      </c>
      <c r="B462">
        <v>1248</v>
      </c>
      <c r="C462">
        <v>14</v>
      </c>
      <c r="D462" s="2">
        <f ca="1">DATE(YEAR(TODAY())-1,11,22)</f>
        <v>45252</v>
      </c>
      <c r="E462">
        <v>7</v>
      </c>
      <c r="F462" s="2">
        <f t="shared" ca="1" si="7"/>
        <v>45259</v>
      </c>
      <c r="G462" t="s">
        <v>1904</v>
      </c>
      <c r="H462">
        <v>5</v>
      </c>
    </row>
    <row r="463" spans="1:8" x14ac:dyDescent="0.25">
      <c r="A463">
        <v>622</v>
      </c>
      <c r="B463">
        <v>1249</v>
      </c>
      <c r="C463">
        <v>35</v>
      </c>
      <c r="D463" s="2">
        <f ca="1">DATE(YEAR(TODAY())-1,11,23)</f>
        <v>45253</v>
      </c>
      <c r="E463">
        <v>9</v>
      </c>
      <c r="F463" s="2">
        <f t="shared" ca="1" si="7"/>
        <v>45262</v>
      </c>
      <c r="G463" t="s">
        <v>1905</v>
      </c>
      <c r="H463">
        <v>1</v>
      </c>
    </row>
    <row r="464" spans="1:8" x14ac:dyDescent="0.25">
      <c r="A464">
        <v>1579</v>
      </c>
      <c r="B464">
        <v>1301</v>
      </c>
      <c r="C464">
        <v>48</v>
      </c>
      <c r="D464" s="2">
        <f ca="1">DATE(YEAR(TODAY())-1,11,24)</f>
        <v>45254</v>
      </c>
      <c r="E464">
        <v>9</v>
      </c>
      <c r="F464" s="2">
        <f t="shared" ca="1" si="7"/>
        <v>45263</v>
      </c>
      <c r="G464" t="s">
        <v>1906</v>
      </c>
      <c r="H464">
        <v>2</v>
      </c>
    </row>
    <row r="465" spans="1:8" x14ac:dyDescent="0.25">
      <c r="A465">
        <v>1734</v>
      </c>
      <c r="B465">
        <v>1263</v>
      </c>
      <c r="C465">
        <v>31</v>
      </c>
      <c r="D465" s="2">
        <f ca="1">DATE(YEAR(TODAY())-1,11,24)</f>
        <v>45254</v>
      </c>
      <c r="E465">
        <v>7</v>
      </c>
      <c r="F465" s="2">
        <f t="shared" ca="1" si="7"/>
        <v>45261</v>
      </c>
      <c r="G465" t="s">
        <v>1907</v>
      </c>
      <c r="H465">
        <v>4</v>
      </c>
    </row>
    <row r="466" spans="1:8" x14ac:dyDescent="0.25">
      <c r="A466">
        <v>353</v>
      </c>
      <c r="B466">
        <v>1383</v>
      </c>
      <c r="C466">
        <v>7</v>
      </c>
      <c r="D466" s="2">
        <f ca="1">DATE(YEAR(TODAY())-1,11,24)</f>
        <v>45254</v>
      </c>
      <c r="E466">
        <v>1</v>
      </c>
      <c r="F466" s="2">
        <f t="shared" ca="1" si="7"/>
        <v>45255</v>
      </c>
      <c r="G466" t="s">
        <v>1908</v>
      </c>
      <c r="H466">
        <v>5</v>
      </c>
    </row>
    <row r="467" spans="1:8" x14ac:dyDescent="0.25">
      <c r="A467">
        <v>1595</v>
      </c>
      <c r="B467">
        <v>1257</v>
      </c>
      <c r="C467">
        <v>56</v>
      </c>
      <c r="D467" s="2">
        <f ca="1">DATE(YEAR(TODAY())-1,11,24)</f>
        <v>45254</v>
      </c>
      <c r="E467">
        <v>6</v>
      </c>
      <c r="F467" s="2">
        <f t="shared" ca="1" si="7"/>
        <v>45260</v>
      </c>
      <c r="G467" t="s">
        <v>1909</v>
      </c>
      <c r="H467">
        <v>1</v>
      </c>
    </row>
    <row r="468" spans="1:8" x14ac:dyDescent="0.25">
      <c r="A468">
        <v>863</v>
      </c>
      <c r="B468">
        <v>1350</v>
      </c>
      <c r="C468">
        <v>29</v>
      </c>
      <c r="D468" s="2">
        <f ca="1">DATE(YEAR(TODAY())-1,11,25)</f>
        <v>45255</v>
      </c>
      <c r="E468">
        <v>2</v>
      </c>
      <c r="F468" s="2">
        <f t="shared" ca="1" si="7"/>
        <v>45257</v>
      </c>
      <c r="G468" t="s">
        <v>1910</v>
      </c>
      <c r="H468">
        <v>1</v>
      </c>
    </row>
    <row r="469" spans="1:8" x14ac:dyDescent="0.25">
      <c r="A469">
        <v>1566</v>
      </c>
      <c r="B469">
        <v>1263</v>
      </c>
      <c r="C469">
        <v>81</v>
      </c>
      <c r="D469" s="2">
        <f ca="1">DATE(YEAR(TODAY())-1,11,26)</f>
        <v>45256</v>
      </c>
      <c r="E469">
        <v>1</v>
      </c>
      <c r="F469" s="2">
        <f t="shared" ca="1" si="7"/>
        <v>45257</v>
      </c>
      <c r="G469" t="s">
        <v>1911</v>
      </c>
      <c r="H469">
        <v>4</v>
      </c>
    </row>
    <row r="470" spans="1:8" x14ac:dyDescent="0.25">
      <c r="A470">
        <v>380</v>
      </c>
      <c r="B470">
        <v>1266</v>
      </c>
      <c r="C470">
        <v>48</v>
      </c>
      <c r="D470" s="2">
        <f ca="1">DATE(YEAR(TODAY())-1,11,26)</f>
        <v>45256</v>
      </c>
      <c r="E470">
        <v>2</v>
      </c>
      <c r="F470" s="2">
        <f t="shared" ca="1" si="7"/>
        <v>45258</v>
      </c>
      <c r="G470" t="s">
        <v>1912</v>
      </c>
      <c r="H470">
        <v>4</v>
      </c>
    </row>
    <row r="471" spans="1:8" x14ac:dyDescent="0.25">
      <c r="A471">
        <v>1858</v>
      </c>
      <c r="B471">
        <v>1300</v>
      </c>
      <c r="C471">
        <v>77</v>
      </c>
      <c r="D471" s="2">
        <f ca="1">DATE(YEAR(TODAY())-1,11,26)</f>
        <v>45256</v>
      </c>
      <c r="E471">
        <v>6</v>
      </c>
      <c r="F471" s="2">
        <f t="shared" ca="1" si="7"/>
        <v>45262</v>
      </c>
      <c r="G471" t="s">
        <v>1913</v>
      </c>
      <c r="H471">
        <v>1</v>
      </c>
    </row>
    <row r="472" spans="1:8" x14ac:dyDescent="0.25">
      <c r="A472">
        <v>527</v>
      </c>
      <c r="B472">
        <v>1347</v>
      </c>
      <c r="C472">
        <v>64</v>
      </c>
      <c r="D472" s="2">
        <f ca="1">DATE(YEAR(TODAY())-1,11,27)</f>
        <v>45257</v>
      </c>
      <c r="E472">
        <v>1</v>
      </c>
      <c r="F472" s="2">
        <f t="shared" ca="1" si="7"/>
        <v>45258</v>
      </c>
      <c r="G472" t="s">
        <v>1914</v>
      </c>
      <c r="H472">
        <v>1</v>
      </c>
    </row>
    <row r="473" spans="1:8" x14ac:dyDescent="0.25">
      <c r="A473">
        <v>1504</v>
      </c>
      <c r="B473">
        <v>1339</v>
      </c>
      <c r="C473">
        <v>67</v>
      </c>
      <c r="D473" s="2">
        <f ca="1">DATE(YEAR(TODAY())-1,11,27)</f>
        <v>45257</v>
      </c>
      <c r="E473">
        <v>9</v>
      </c>
      <c r="F473" s="2">
        <f t="shared" ca="1" si="7"/>
        <v>45266</v>
      </c>
      <c r="G473" t="s">
        <v>1915</v>
      </c>
      <c r="H473">
        <v>4</v>
      </c>
    </row>
    <row r="474" spans="1:8" x14ac:dyDescent="0.25">
      <c r="A474">
        <v>215</v>
      </c>
      <c r="B474">
        <v>1261</v>
      </c>
      <c r="C474">
        <v>91</v>
      </c>
      <c r="D474" s="2">
        <f ca="1">DATE(YEAR(TODAY())-1,11,29)</f>
        <v>45259</v>
      </c>
      <c r="E474">
        <v>4</v>
      </c>
      <c r="F474" s="2">
        <f t="shared" ca="1" si="7"/>
        <v>45263</v>
      </c>
      <c r="G474" t="s">
        <v>1916</v>
      </c>
      <c r="H474">
        <v>4</v>
      </c>
    </row>
    <row r="475" spans="1:8" x14ac:dyDescent="0.25">
      <c r="A475">
        <v>1458</v>
      </c>
      <c r="B475">
        <v>1244</v>
      </c>
      <c r="C475">
        <v>77</v>
      </c>
      <c r="D475" s="2">
        <f ca="1">DATE(YEAR(TODAY())-1,12,1)</f>
        <v>45261</v>
      </c>
      <c r="E475">
        <v>9</v>
      </c>
      <c r="F475" s="2">
        <f t="shared" ca="1" si="7"/>
        <v>45270</v>
      </c>
      <c r="G475" t="s">
        <v>1917</v>
      </c>
      <c r="H475">
        <v>4</v>
      </c>
    </row>
    <row r="476" spans="1:8" x14ac:dyDescent="0.25">
      <c r="A476">
        <v>507</v>
      </c>
      <c r="B476">
        <v>1351</v>
      </c>
      <c r="C476">
        <v>21</v>
      </c>
      <c r="D476" s="2">
        <f ca="1">DATE(YEAR(TODAY())-1,12,3)</f>
        <v>45263</v>
      </c>
      <c r="E476">
        <v>9</v>
      </c>
      <c r="F476" s="2">
        <f t="shared" ca="1" si="7"/>
        <v>45272</v>
      </c>
      <c r="G476" t="s">
        <v>1918</v>
      </c>
      <c r="H476">
        <v>4</v>
      </c>
    </row>
    <row r="477" spans="1:8" x14ac:dyDescent="0.25">
      <c r="A477">
        <v>781</v>
      </c>
      <c r="B477">
        <v>1314</v>
      </c>
      <c r="C477">
        <v>9</v>
      </c>
      <c r="D477" s="2">
        <f ca="1">DATE(YEAR(TODAY())-1,12,3)</f>
        <v>45263</v>
      </c>
      <c r="E477">
        <v>1</v>
      </c>
      <c r="F477" s="2">
        <f t="shared" ca="1" si="7"/>
        <v>45264</v>
      </c>
      <c r="G477" t="s">
        <v>776</v>
      </c>
      <c r="H477">
        <v>1</v>
      </c>
    </row>
    <row r="478" spans="1:8" x14ac:dyDescent="0.25">
      <c r="A478">
        <v>116</v>
      </c>
      <c r="B478">
        <v>1274</v>
      </c>
      <c r="C478">
        <v>42</v>
      </c>
      <c r="D478" s="2">
        <f ca="1">DATE(YEAR(TODAY())-1,12,4)</f>
        <v>45264</v>
      </c>
      <c r="E478">
        <v>1</v>
      </c>
      <c r="F478" s="2">
        <f t="shared" ca="1" si="7"/>
        <v>45265</v>
      </c>
      <c r="G478" t="s">
        <v>1919</v>
      </c>
      <c r="H478">
        <v>1</v>
      </c>
    </row>
    <row r="479" spans="1:8" x14ac:dyDescent="0.25">
      <c r="A479">
        <v>302</v>
      </c>
      <c r="B479">
        <v>1263</v>
      </c>
      <c r="C479">
        <v>84</v>
      </c>
      <c r="D479" s="2">
        <f ca="1">DATE(YEAR(TODAY())-1,12,5)</f>
        <v>45265</v>
      </c>
      <c r="E479">
        <v>1</v>
      </c>
      <c r="F479" s="2">
        <f t="shared" ca="1" si="7"/>
        <v>45266</v>
      </c>
      <c r="G479" t="s">
        <v>1920</v>
      </c>
      <c r="H479">
        <v>1</v>
      </c>
    </row>
    <row r="480" spans="1:8" x14ac:dyDescent="0.25">
      <c r="A480">
        <v>1615</v>
      </c>
      <c r="B480">
        <v>1320</v>
      </c>
      <c r="C480">
        <v>75</v>
      </c>
      <c r="D480" s="2">
        <f ca="1">DATE(YEAR(TODAY())-1,12,5)</f>
        <v>45265</v>
      </c>
      <c r="E480">
        <v>9</v>
      </c>
      <c r="F480" s="2">
        <f t="shared" ca="1" si="7"/>
        <v>45274</v>
      </c>
      <c r="G480" t="s">
        <v>1921</v>
      </c>
      <c r="H480">
        <v>4</v>
      </c>
    </row>
    <row r="481" spans="1:8" x14ac:dyDescent="0.25">
      <c r="A481">
        <v>498</v>
      </c>
      <c r="B481">
        <v>1289</v>
      </c>
      <c r="C481">
        <v>50</v>
      </c>
      <c r="D481" s="2">
        <f ca="1">DATE(YEAR(TODAY())-1,12,6)</f>
        <v>45266</v>
      </c>
      <c r="E481">
        <v>1</v>
      </c>
      <c r="F481" s="2">
        <f t="shared" ca="1" si="7"/>
        <v>45267</v>
      </c>
      <c r="G481" t="s">
        <v>1922</v>
      </c>
      <c r="H481">
        <v>4</v>
      </c>
    </row>
    <row r="482" spans="1:8" x14ac:dyDescent="0.25">
      <c r="A482">
        <v>1041</v>
      </c>
      <c r="B482">
        <v>1285</v>
      </c>
      <c r="C482">
        <v>21</v>
      </c>
      <c r="D482" s="2">
        <f ca="1">DATE(YEAR(TODAY())-1,12,7)</f>
        <v>45267</v>
      </c>
      <c r="E482">
        <v>4</v>
      </c>
      <c r="F482" s="2">
        <f t="shared" ca="1" si="7"/>
        <v>45271</v>
      </c>
      <c r="G482" t="s">
        <v>1923</v>
      </c>
      <c r="H482">
        <v>4</v>
      </c>
    </row>
    <row r="483" spans="1:8" x14ac:dyDescent="0.25">
      <c r="A483">
        <v>1962</v>
      </c>
      <c r="B483">
        <v>1242</v>
      </c>
      <c r="C483">
        <v>71</v>
      </c>
      <c r="D483" s="2">
        <f ca="1">DATE(YEAR(TODAY())-1,12,8)</f>
        <v>45268</v>
      </c>
      <c r="E483">
        <v>8</v>
      </c>
      <c r="F483" s="2">
        <f t="shared" ca="1" si="7"/>
        <v>45276</v>
      </c>
      <c r="G483" t="s">
        <v>1924</v>
      </c>
      <c r="H483">
        <v>1</v>
      </c>
    </row>
    <row r="484" spans="1:8" x14ac:dyDescent="0.25">
      <c r="A484">
        <v>1974</v>
      </c>
      <c r="B484">
        <v>1240</v>
      </c>
      <c r="C484">
        <v>78</v>
      </c>
      <c r="D484" s="2">
        <f ca="1">DATE(YEAR(TODAY())-1,12,8)</f>
        <v>45268</v>
      </c>
      <c r="E484">
        <v>7</v>
      </c>
      <c r="F484" s="2">
        <f t="shared" ca="1" si="7"/>
        <v>45275</v>
      </c>
      <c r="G484" t="s">
        <v>1925</v>
      </c>
      <c r="H484">
        <v>1</v>
      </c>
    </row>
    <row r="485" spans="1:8" x14ac:dyDescent="0.25">
      <c r="A485">
        <v>160</v>
      </c>
      <c r="B485">
        <v>1315</v>
      </c>
      <c r="C485">
        <v>58</v>
      </c>
      <c r="D485" s="2">
        <f ca="1">DATE(YEAR(TODAY())-1,12,8)</f>
        <v>45268</v>
      </c>
      <c r="E485">
        <v>4</v>
      </c>
      <c r="F485" s="2">
        <f t="shared" ca="1" si="7"/>
        <v>45272</v>
      </c>
      <c r="G485" t="s">
        <v>1926</v>
      </c>
      <c r="H485">
        <v>1</v>
      </c>
    </row>
    <row r="486" spans="1:8" x14ac:dyDescent="0.25">
      <c r="A486">
        <v>1973</v>
      </c>
      <c r="B486">
        <v>1329</v>
      </c>
      <c r="C486">
        <v>36</v>
      </c>
      <c r="D486" s="2">
        <f ca="1">DATE(YEAR(TODAY())-1,12,9)</f>
        <v>45269</v>
      </c>
      <c r="E486">
        <v>6</v>
      </c>
      <c r="F486" s="2">
        <f t="shared" ca="1" si="7"/>
        <v>45275</v>
      </c>
      <c r="G486" t="s">
        <v>1927</v>
      </c>
      <c r="H486">
        <v>4</v>
      </c>
    </row>
    <row r="487" spans="1:8" x14ac:dyDescent="0.25">
      <c r="A487">
        <v>272</v>
      </c>
      <c r="B487">
        <v>1347</v>
      </c>
      <c r="C487">
        <v>69</v>
      </c>
      <c r="D487" s="2">
        <f ca="1">DATE(YEAR(TODAY())-1,12,9)</f>
        <v>45269</v>
      </c>
      <c r="E487">
        <v>3</v>
      </c>
      <c r="F487" s="2">
        <f t="shared" ca="1" si="7"/>
        <v>45272</v>
      </c>
      <c r="G487" t="s">
        <v>1928</v>
      </c>
      <c r="H487">
        <v>1</v>
      </c>
    </row>
    <row r="488" spans="1:8" x14ac:dyDescent="0.25">
      <c r="A488">
        <v>1377</v>
      </c>
      <c r="B488">
        <v>1352</v>
      </c>
      <c r="C488">
        <v>1</v>
      </c>
      <c r="D488" s="2">
        <f ca="1">DATE(YEAR(TODAY())-1,12,10)</f>
        <v>45270</v>
      </c>
      <c r="E488">
        <v>4</v>
      </c>
      <c r="F488" s="2">
        <f t="shared" ca="1" si="7"/>
        <v>45274</v>
      </c>
      <c r="G488" t="s">
        <v>1929</v>
      </c>
      <c r="H488">
        <v>1</v>
      </c>
    </row>
    <row r="489" spans="1:8" x14ac:dyDescent="0.25">
      <c r="A489">
        <v>1455</v>
      </c>
      <c r="B489">
        <v>1277</v>
      </c>
      <c r="C489">
        <v>71</v>
      </c>
      <c r="D489" s="2">
        <f ca="1">DATE(YEAR(TODAY())-1,12,10)</f>
        <v>45270</v>
      </c>
      <c r="E489">
        <v>1</v>
      </c>
      <c r="F489" s="2">
        <f t="shared" ca="1" si="7"/>
        <v>45271</v>
      </c>
      <c r="G489" t="s">
        <v>1930</v>
      </c>
      <c r="H489">
        <v>4</v>
      </c>
    </row>
    <row r="490" spans="1:8" x14ac:dyDescent="0.25">
      <c r="A490">
        <v>789</v>
      </c>
      <c r="B490">
        <v>1308</v>
      </c>
      <c r="C490">
        <v>81</v>
      </c>
      <c r="D490" s="2">
        <f ca="1">DATE(YEAR(TODAY())-1,12,13)</f>
        <v>45273</v>
      </c>
      <c r="E490">
        <v>10</v>
      </c>
      <c r="F490" s="2">
        <f t="shared" ca="1" si="7"/>
        <v>45283</v>
      </c>
      <c r="G490" t="s">
        <v>1931</v>
      </c>
      <c r="H490">
        <v>1</v>
      </c>
    </row>
    <row r="491" spans="1:8" x14ac:dyDescent="0.25">
      <c r="A491">
        <v>1285</v>
      </c>
      <c r="B491">
        <v>1371</v>
      </c>
      <c r="C491">
        <v>57</v>
      </c>
      <c r="D491" s="2">
        <f ca="1">DATE(YEAR(TODAY())-1,12,14)</f>
        <v>45274</v>
      </c>
      <c r="E491">
        <v>9</v>
      </c>
      <c r="F491" s="2">
        <f t="shared" ca="1" si="7"/>
        <v>45283</v>
      </c>
      <c r="G491" t="s">
        <v>1932</v>
      </c>
      <c r="H491">
        <v>4</v>
      </c>
    </row>
    <row r="492" spans="1:8" x14ac:dyDescent="0.25">
      <c r="A492">
        <v>559</v>
      </c>
      <c r="B492">
        <v>1311</v>
      </c>
      <c r="C492">
        <v>95</v>
      </c>
      <c r="D492" s="2">
        <f ca="1">DATE(YEAR(TODAY())-1,12,14)</f>
        <v>45274</v>
      </c>
      <c r="E492">
        <v>10</v>
      </c>
      <c r="F492" s="2">
        <f t="shared" ca="1" si="7"/>
        <v>45284</v>
      </c>
      <c r="G492" t="s">
        <v>1933</v>
      </c>
      <c r="H492">
        <v>1</v>
      </c>
    </row>
    <row r="493" spans="1:8" x14ac:dyDescent="0.25">
      <c r="A493">
        <v>658</v>
      </c>
      <c r="B493">
        <v>1391</v>
      </c>
      <c r="C493">
        <v>95</v>
      </c>
      <c r="D493" s="2">
        <f ca="1">DATE(YEAR(TODAY())-1,12,15)</f>
        <v>45275</v>
      </c>
      <c r="E493">
        <v>2</v>
      </c>
      <c r="F493" s="2">
        <f t="shared" ca="1" si="7"/>
        <v>45277</v>
      </c>
      <c r="G493" t="s">
        <v>1934</v>
      </c>
      <c r="H493">
        <v>1</v>
      </c>
    </row>
    <row r="494" spans="1:8" x14ac:dyDescent="0.25">
      <c r="A494">
        <v>460</v>
      </c>
      <c r="B494">
        <v>1301</v>
      </c>
      <c r="C494">
        <v>84</v>
      </c>
      <c r="D494" s="2">
        <f ca="1">DATE(YEAR(TODAY())-1,12,15)</f>
        <v>45275</v>
      </c>
      <c r="E494">
        <v>4</v>
      </c>
      <c r="F494" s="2">
        <f t="shared" ca="1" si="7"/>
        <v>45279</v>
      </c>
      <c r="G494" t="s">
        <v>1935</v>
      </c>
      <c r="H494">
        <v>4</v>
      </c>
    </row>
    <row r="495" spans="1:8" x14ac:dyDescent="0.25">
      <c r="A495">
        <v>673</v>
      </c>
      <c r="B495">
        <v>1366</v>
      </c>
      <c r="C495">
        <v>77</v>
      </c>
      <c r="D495" s="2">
        <f ca="1">DATE(YEAR(TODAY())-1,12,15)</f>
        <v>45275</v>
      </c>
      <c r="E495">
        <v>5</v>
      </c>
      <c r="F495" s="2">
        <f t="shared" ca="1" si="7"/>
        <v>45280</v>
      </c>
      <c r="G495" t="s">
        <v>1936</v>
      </c>
      <c r="H495">
        <v>2</v>
      </c>
    </row>
    <row r="496" spans="1:8" x14ac:dyDescent="0.25">
      <c r="A496">
        <v>533</v>
      </c>
      <c r="B496">
        <v>1310</v>
      </c>
      <c r="C496">
        <v>94</v>
      </c>
      <c r="D496" s="2">
        <f ca="1">DATE(YEAR(TODAY())-1,12,16)</f>
        <v>45276</v>
      </c>
      <c r="E496">
        <v>3</v>
      </c>
      <c r="F496" s="2">
        <f t="shared" ca="1" si="7"/>
        <v>45279</v>
      </c>
      <c r="G496" t="s">
        <v>1937</v>
      </c>
      <c r="H496">
        <v>1</v>
      </c>
    </row>
    <row r="497" spans="1:8" x14ac:dyDescent="0.25">
      <c r="A497">
        <v>1849</v>
      </c>
      <c r="B497">
        <v>1268</v>
      </c>
      <c r="C497">
        <v>57</v>
      </c>
      <c r="D497" s="2">
        <f ca="1">DATE(YEAR(TODAY())-1,12,16)</f>
        <v>45276</v>
      </c>
      <c r="E497">
        <v>5</v>
      </c>
      <c r="F497" s="2">
        <f t="shared" ca="1" si="7"/>
        <v>45281</v>
      </c>
      <c r="G497" t="s">
        <v>1938</v>
      </c>
      <c r="H497">
        <v>2</v>
      </c>
    </row>
    <row r="498" spans="1:8" x14ac:dyDescent="0.25">
      <c r="A498">
        <v>511</v>
      </c>
      <c r="B498">
        <v>1347</v>
      </c>
      <c r="C498">
        <v>36</v>
      </c>
      <c r="D498" s="2">
        <f ca="1">DATE(YEAR(TODAY())-1,12,18)</f>
        <v>45278</v>
      </c>
      <c r="E498">
        <v>7</v>
      </c>
      <c r="F498" s="2">
        <f t="shared" ca="1" si="7"/>
        <v>45285</v>
      </c>
      <c r="G498" t="s">
        <v>1939</v>
      </c>
      <c r="H498">
        <v>5</v>
      </c>
    </row>
    <row r="499" spans="1:8" x14ac:dyDescent="0.25">
      <c r="A499">
        <v>675</v>
      </c>
      <c r="B499">
        <v>1355</v>
      </c>
      <c r="C499">
        <v>1</v>
      </c>
      <c r="D499" s="2">
        <f ca="1">DATE(YEAR(TODAY())-1,12,19)</f>
        <v>45279</v>
      </c>
      <c r="E499">
        <v>6</v>
      </c>
      <c r="F499" s="2">
        <f t="shared" ca="1" si="7"/>
        <v>45285</v>
      </c>
      <c r="G499" t="s">
        <v>1940</v>
      </c>
      <c r="H499">
        <v>5</v>
      </c>
    </row>
    <row r="500" spans="1:8" x14ac:dyDescent="0.25">
      <c r="A500">
        <v>326</v>
      </c>
      <c r="B500">
        <v>1298</v>
      </c>
      <c r="C500">
        <v>38</v>
      </c>
      <c r="D500" s="2">
        <f ca="1">DATE(YEAR(TODAY())-1,12,20)</f>
        <v>45280</v>
      </c>
      <c r="E500">
        <v>3</v>
      </c>
      <c r="F500" s="2">
        <f t="shared" ca="1" si="7"/>
        <v>45283</v>
      </c>
      <c r="G500" t="s">
        <v>1941</v>
      </c>
      <c r="H500">
        <v>2</v>
      </c>
    </row>
    <row r="501" spans="1:8" x14ac:dyDescent="0.25">
      <c r="A501">
        <v>1896</v>
      </c>
      <c r="B501">
        <v>1355</v>
      </c>
      <c r="C501">
        <v>10</v>
      </c>
      <c r="D501" s="2">
        <f ca="1">DATE(YEAR(TODAY())-1,12,20)</f>
        <v>45280</v>
      </c>
      <c r="E501">
        <v>7</v>
      </c>
      <c r="F501" s="2">
        <f t="shared" ca="1" si="7"/>
        <v>45287</v>
      </c>
      <c r="G501" t="s">
        <v>1942</v>
      </c>
      <c r="H501">
        <v>4</v>
      </c>
    </row>
    <row r="502" spans="1:8" x14ac:dyDescent="0.25">
      <c r="A502">
        <v>1756</v>
      </c>
      <c r="B502">
        <v>1375</v>
      </c>
      <c r="C502">
        <v>76</v>
      </c>
      <c r="D502" s="2">
        <f ca="1">DATE(YEAR(TODAY())-1,12,22)</f>
        <v>45282</v>
      </c>
      <c r="E502">
        <v>2</v>
      </c>
      <c r="F502" s="2">
        <f t="shared" ca="1" si="7"/>
        <v>45284</v>
      </c>
      <c r="G502" t="s">
        <v>1943</v>
      </c>
      <c r="H502">
        <v>2</v>
      </c>
    </row>
    <row r="503" spans="1:8" x14ac:dyDescent="0.25">
      <c r="A503">
        <v>1653</v>
      </c>
      <c r="B503">
        <v>1276</v>
      </c>
      <c r="C503">
        <v>7</v>
      </c>
      <c r="D503" s="2">
        <f ca="1">DATE(YEAR(TODAY())-1,12,22)</f>
        <v>45282</v>
      </c>
      <c r="E503">
        <v>10</v>
      </c>
      <c r="F503" s="2">
        <f t="shared" ca="1" si="7"/>
        <v>45292</v>
      </c>
      <c r="G503" t="s">
        <v>1944</v>
      </c>
      <c r="H503">
        <v>4</v>
      </c>
    </row>
    <row r="504" spans="1:8" x14ac:dyDescent="0.25">
      <c r="A504">
        <v>566</v>
      </c>
      <c r="B504">
        <v>1316</v>
      </c>
      <c r="C504">
        <v>79</v>
      </c>
      <c r="D504" s="2">
        <f ca="1">DATE(YEAR(TODAY())-1,12,23)</f>
        <v>45283</v>
      </c>
      <c r="E504">
        <v>6</v>
      </c>
      <c r="F504" s="2">
        <f t="shared" ca="1" si="7"/>
        <v>45289</v>
      </c>
      <c r="G504" t="s">
        <v>1945</v>
      </c>
      <c r="H504">
        <v>1</v>
      </c>
    </row>
    <row r="505" spans="1:8" x14ac:dyDescent="0.25">
      <c r="A505">
        <v>1023</v>
      </c>
      <c r="B505">
        <v>1329</v>
      </c>
      <c r="C505">
        <v>27</v>
      </c>
      <c r="D505" s="2">
        <f ca="1">DATE(YEAR(TODAY())-1,12,25)</f>
        <v>45285</v>
      </c>
      <c r="E505">
        <v>6</v>
      </c>
      <c r="F505" s="2">
        <f t="shared" ca="1" si="7"/>
        <v>45291</v>
      </c>
      <c r="G505" t="s">
        <v>1946</v>
      </c>
      <c r="H505">
        <v>2</v>
      </c>
    </row>
    <row r="506" spans="1:8" x14ac:dyDescent="0.25">
      <c r="A506">
        <v>894</v>
      </c>
      <c r="B506">
        <v>1276</v>
      </c>
      <c r="C506">
        <v>76</v>
      </c>
      <c r="D506" s="2">
        <f ca="1">DATE(YEAR(TODAY())-1,12,25)</f>
        <v>45285</v>
      </c>
      <c r="E506">
        <v>8</v>
      </c>
      <c r="F506" s="2">
        <f t="shared" ca="1" si="7"/>
        <v>45293</v>
      </c>
      <c r="G506" t="s">
        <v>1947</v>
      </c>
      <c r="H506">
        <v>2</v>
      </c>
    </row>
    <row r="507" spans="1:8" x14ac:dyDescent="0.25">
      <c r="A507">
        <v>169</v>
      </c>
      <c r="B507">
        <v>1274</v>
      </c>
      <c r="C507">
        <v>54</v>
      </c>
      <c r="D507" s="2">
        <f ca="1">DATE(YEAR(TODAY())-1,12,25)</f>
        <v>45285</v>
      </c>
      <c r="E507">
        <v>6</v>
      </c>
      <c r="F507" s="2">
        <f t="shared" ca="1" si="7"/>
        <v>45291</v>
      </c>
      <c r="G507" t="s">
        <v>1501</v>
      </c>
      <c r="H507">
        <v>2</v>
      </c>
    </row>
    <row r="508" spans="1:8" x14ac:dyDescent="0.25">
      <c r="A508">
        <v>1230</v>
      </c>
      <c r="B508">
        <v>1391</v>
      </c>
      <c r="C508">
        <v>15</v>
      </c>
      <c r="D508" s="2">
        <f ca="1">DATE(YEAR(TODAY())-1,12,27)</f>
        <v>45287</v>
      </c>
      <c r="E508">
        <v>2</v>
      </c>
      <c r="F508" s="2">
        <f t="shared" ca="1" si="7"/>
        <v>45289</v>
      </c>
      <c r="G508" t="s">
        <v>1948</v>
      </c>
      <c r="H508">
        <v>2</v>
      </c>
    </row>
    <row r="509" spans="1:8" x14ac:dyDescent="0.25">
      <c r="A509">
        <v>223</v>
      </c>
      <c r="B509">
        <v>1298</v>
      </c>
      <c r="C509">
        <v>43</v>
      </c>
      <c r="D509" s="2">
        <f ca="1">DATE(YEAR(TODAY())-1,12,27)</f>
        <v>45287</v>
      </c>
      <c r="E509">
        <v>3</v>
      </c>
      <c r="F509" s="2">
        <f t="shared" ca="1" si="7"/>
        <v>45290</v>
      </c>
      <c r="G509" t="s">
        <v>1949</v>
      </c>
      <c r="H509">
        <v>1</v>
      </c>
    </row>
    <row r="510" spans="1:8" x14ac:dyDescent="0.25">
      <c r="A510">
        <v>794</v>
      </c>
      <c r="B510">
        <v>1277</v>
      </c>
      <c r="C510">
        <v>66</v>
      </c>
      <c r="D510" s="2">
        <f ca="1">DATE(YEAR(TODAY())-1,12,28)</f>
        <v>45288</v>
      </c>
      <c r="E510">
        <v>3</v>
      </c>
      <c r="F510" s="2">
        <f t="shared" ca="1" si="7"/>
        <v>45291</v>
      </c>
      <c r="G510" t="s">
        <v>1950</v>
      </c>
      <c r="H510">
        <v>1</v>
      </c>
    </row>
    <row r="511" spans="1:8" x14ac:dyDescent="0.25">
      <c r="A511">
        <v>1203</v>
      </c>
      <c r="B511">
        <v>1310</v>
      </c>
      <c r="C511">
        <v>4</v>
      </c>
      <c r="D511" s="2">
        <f ca="1">DATE(YEAR(TODAY())-1,12,28)</f>
        <v>45288</v>
      </c>
      <c r="E511">
        <v>2</v>
      </c>
      <c r="F511" s="2">
        <f t="shared" ca="1" si="7"/>
        <v>45290</v>
      </c>
      <c r="G511" t="s">
        <v>1951</v>
      </c>
      <c r="H511">
        <v>2</v>
      </c>
    </row>
    <row r="512" spans="1:8" x14ac:dyDescent="0.25">
      <c r="A512">
        <v>308</v>
      </c>
      <c r="B512">
        <v>1252</v>
      </c>
      <c r="C512">
        <v>74</v>
      </c>
      <c r="D512" s="2">
        <f ca="1">DATE(YEAR(TODAY())-1,12,28)</f>
        <v>45288</v>
      </c>
      <c r="E512">
        <v>4</v>
      </c>
      <c r="F512" s="2">
        <f t="shared" ca="1" si="7"/>
        <v>45292</v>
      </c>
      <c r="G512" t="s">
        <v>1952</v>
      </c>
      <c r="H512">
        <v>4</v>
      </c>
    </row>
    <row r="513" spans="1:8" x14ac:dyDescent="0.25">
      <c r="A513">
        <v>1959</v>
      </c>
      <c r="B513">
        <v>1332</v>
      </c>
      <c r="C513">
        <v>79</v>
      </c>
      <c r="D513" s="2">
        <f ca="1">DATE(YEAR(TODAY())-1,12,29)</f>
        <v>45289</v>
      </c>
      <c r="E513">
        <v>3</v>
      </c>
      <c r="F513" s="2">
        <f t="shared" ref="F513:F516" ca="1" si="8">D513+E513</f>
        <v>45292</v>
      </c>
      <c r="G513" t="s">
        <v>1953</v>
      </c>
      <c r="H513">
        <v>4</v>
      </c>
    </row>
    <row r="514" spans="1:8" x14ac:dyDescent="0.25">
      <c r="A514">
        <v>1140</v>
      </c>
      <c r="B514">
        <v>1351</v>
      </c>
      <c r="C514">
        <v>43</v>
      </c>
      <c r="D514" s="2">
        <f ca="1">DATE(YEAR(TODAY())-1,12,29)</f>
        <v>45289</v>
      </c>
      <c r="E514">
        <v>4</v>
      </c>
      <c r="F514" s="2">
        <f t="shared" ca="1" si="8"/>
        <v>45293</v>
      </c>
      <c r="G514" t="s">
        <v>292</v>
      </c>
      <c r="H514">
        <v>1</v>
      </c>
    </row>
    <row r="515" spans="1:8" x14ac:dyDescent="0.25">
      <c r="A515">
        <v>884</v>
      </c>
      <c r="B515">
        <v>1323</v>
      </c>
      <c r="C515">
        <v>46</v>
      </c>
      <c r="D515" s="2">
        <f ca="1">DATE(YEAR(TODAY())-1,12,30)</f>
        <v>45290</v>
      </c>
      <c r="E515">
        <v>6</v>
      </c>
      <c r="F515" s="2">
        <f t="shared" ca="1" si="8"/>
        <v>45296</v>
      </c>
      <c r="G515" t="s">
        <v>1954</v>
      </c>
      <c r="H515">
        <v>2</v>
      </c>
    </row>
    <row r="516" spans="1:8" x14ac:dyDescent="0.25">
      <c r="A516">
        <v>1138</v>
      </c>
      <c r="B516">
        <v>1293</v>
      </c>
      <c r="C516">
        <v>78</v>
      </c>
      <c r="D516" s="2">
        <f ca="1">DATE(YEAR(TODAY())-1,12,31)</f>
        <v>45291</v>
      </c>
      <c r="E516">
        <v>8</v>
      </c>
      <c r="F516" s="2">
        <f t="shared" ca="1" si="8"/>
        <v>45299</v>
      </c>
      <c r="G516" t="s">
        <v>1955</v>
      </c>
      <c r="H516">
        <v>1</v>
      </c>
    </row>
  </sheetData>
  <conditionalFormatting sqref="B1:B516">
    <cfRule type="cellIs" dxfId="1" priority="1" operator="equal">
      <formula>#REF!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16F71-4A8E-46C2-AB4B-3C0209AB16A9}">
  <dimension ref="A1:F159"/>
  <sheetViews>
    <sheetView tabSelected="1" workbookViewId="0"/>
  </sheetViews>
  <sheetFormatPr defaultRowHeight="15" x14ac:dyDescent="0.25"/>
  <cols>
    <col min="1" max="1" width="16.28515625" bestFit="1" customWidth="1"/>
    <col min="2" max="2" width="52.28515625" bestFit="1" customWidth="1"/>
    <col min="3" max="3" width="70.85546875" bestFit="1" customWidth="1"/>
    <col min="4" max="4" width="11.28515625" bestFit="1" customWidth="1"/>
    <col min="5" max="5" width="12.5703125" bestFit="1" customWidth="1"/>
    <col min="6" max="6" width="16.7109375" bestFit="1" customWidth="1"/>
  </cols>
  <sheetData>
    <row r="1" spans="1:6" ht="20.25" thickBot="1" x14ac:dyDescent="0.35">
      <c r="A1" s="4" t="s">
        <v>1956</v>
      </c>
    </row>
    <row r="2" spans="1:6" ht="15.75" thickTop="1" x14ac:dyDescent="0.25"/>
    <row r="3" spans="1:6" x14ac:dyDescent="0.25">
      <c r="A3" t="s">
        <v>2</v>
      </c>
      <c r="B3" t="s">
        <v>1957</v>
      </c>
      <c r="C3" t="s">
        <v>1958</v>
      </c>
      <c r="D3" t="s">
        <v>1959</v>
      </c>
      <c r="E3" t="s">
        <v>1960</v>
      </c>
      <c r="F3" t="s">
        <v>1961</v>
      </c>
    </row>
    <row r="4" spans="1:6" x14ac:dyDescent="0.25">
      <c r="A4">
        <v>1234</v>
      </c>
      <c r="B4" t="s">
        <v>1962</v>
      </c>
      <c r="C4" t="s">
        <v>1963</v>
      </c>
      <c r="D4">
        <v>220</v>
      </c>
      <c r="E4">
        <v>27</v>
      </c>
      <c r="F4">
        <v>9</v>
      </c>
    </row>
    <row r="5" spans="1:6" x14ac:dyDescent="0.25">
      <c r="A5">
        <v>1235</v>
      </c>
      <c r="B5" t="s">
        <v>1964</v>
      </c>
      <c r="C5" t="s">
        <v>1965</v>
      </c>
      <c r="D5">
        <v>35</v>
      </c>
      <c r="E5">
        <v>23</v>
      </c>
      <c r="F5">
        <v>3</v>
      </c>
    </row>
    <row r="6" spans="1:6" x14ac:dyDescent="0.25">
      <c r="A6">
        <v>1236</v>
      </c>
      <c r="B6" t="s">
        <v>1966</v>
      </c>
      <c r="C6" t="s">
        <v>1967</v>
      </c>
      <c r="D6">
        <v>100</v>
      </c>
      <c r="E6">
        <v>25</v>
      </c>
      <c r="F6">
        <v>10</v>
      </c>
    </row>
    <row r="7" spans="1:6" x14ac:dyDescent="0.25">
      <c r="A7">
        <v>1237</v>
      </c>
      <c r="B7" t="s">
        <v>1968</v>
      </c>
      <c r="C7" t="s">
        <v>1969</v>
      </c>
      <c r="D7">
        <v>20</v>
      </c>
      <c r="E7">
        <v>24</v>
      </c>
      <c r="F7">
        <v>7</v>
      </c>
    </row>
    <row r="8" spans="1:6" x14ac:dyDescent="0.25">
      <c r="A8">
        <v>1238</v>
      </c>
      <c r="B8" t="s">
        <v>1970</v>
      </c>
      <c r="C8" t="s">
        <v>1971</v>
      </c>
      <c r="D8">
        <v>80</v>
      </c>
      <c r="E8">
        <v>23</v>
      </c>
      <c r="F8">
        <v>1</v>
      </c>
    </row>
    <row r="9" spans="1:6" x14ac:dyDescent="0.25">
      <c r="A9">
        <v>1239</v>
      </c>
      <c r="B9" t="s">
        <v>1972</v>
      </c>
      <c r="C9" t="s">
        <v>1973</v>
      </c>
      <c r="D9">
        <v>90</v>
      </c>
      <c r="E9">
        <v>22</v>
      </c>
      <c r="F9">
        <v>10</v>
      </c>
    </row>
    <row r="10" spans="1:6" x14ac:dyDescent="0.25">
      <c r="A10">
        <v>1240</v>
      </c>
      <c r="B10" t="s">
        <v>1974</v>
      </c>
      <c r="C10" t="s">
        <v>1975</v>
      </c>
      <c r="D10">
        <v>45</v>
      </c>
      <c r="E10">
        <v>25</v>
      </c>
      <c r="F10">
        <v>13</v>
      </c>
    </row>
    <row r="11" spans="1:6" x14ac:dyDescent="0.25">
      <c r="A11">
        <v>1241</v>
      </c>
      <c r="B11" t="s">
        <v>1976</v>
      </c>
      <c r="C11" t="s">
        <v>1977</v>
      </c>
      <c r="D11">
        <v>150</v>
      </c>
      <c r="E11">
        <v>26</v>
      </c>
      <c r="F11">
        <v>11</v>
      </c>
    </row>
    <row r="12" spans="1:6" x14ac:dyDescent="0.25">
      <c r="A12">
        <v>1242</v>
      </c>
      <c r="B12" t="s">
        <v>1978</v>
      </c>
      <c r="C12" t="s">
        <v>1979</v>
      </c>
      <c r="D12">
        <v>160</v>
      </c>
      <c r="E12">
        <v>29</v>
      </c>
      <c r="F12">
        <v>3</v>
      </c>
    </row>
    <row r="13" spans="1:6" x14ac:dyDescent="0.25">
      <c r="A13">
        <v>1243</v>
      </c>
      <c r="B13" t="s">
        <v>1980</v>
      </c>
      <c r="C13" t="s">
        <v>1981</v>
      </c>
      <c r="D13">
        <v>20</v>
      </c>
      <c r="E13">
        <v>23</v>
      </c>
      <c r="F13">
        <v>2</v>
      </c>
    </row>
    <row r="14" spans="1:6" x14ac:dyDescent="0.25">
      <c r="A14">
        <v>1244</v>
      </c>
      <c r="B14" t="s">
        <v>1982</v>
      </c>
      <c r="C14" t="s">
        <v>1983</v>
      </c>
      <c r="D14">
        <v>200</v>
      </c>
      <c r="E14">
        <v>26</v>
      </c>
      <c r="F14">
        <v>4</v>
      </c>
    </row>
    <row r="15" spans="1:6" x14ac:dyDescent="0.25">
      <c r="A15">
        <v>1245</v>
      </c>
      <c r="B15" t="s">
        <v>1984</v>
      </c>
      <c r="C15" t="s">
        <v>1985</v>
      </c>
      <c r="D15">
        <v>75</v>
      </c>
      <c r="E15">
        <v>27</v>
      </c>
      <c r="F15">
        <v>4</v>
      </c>
    </row>
    <row r="16" spans="1:6" x14ac:dyDescent="0.25">
      <c r="A16">
        <v>1246</v>
      </c>
      <c r="B16" t="s">
        <v>1986</v>
      </c>
      <c r="C16" t="s">
        <v>1987</v>
      </c>
      <c r="D16">
        <v>120</v>
      </c>
      <c r="E16">
        <v>26</v>
      </c>
      <c r="F16">
        <v>3</v>
      </c>
    </row>
    <row r="17" spans="1:6" x14ac:dyDescent="0.25">
      <c r="A17">
        <v>1247</v>
      </c>
      <c r="B17" t="s">
        <v>1988</v>
      </c>
      <c r="C17" t="s">
        <v>1989</v>
      </c>
      <c r="D17">
        <v>350</v>
      </c>
      <c r="E17">
        <v>28</v>
      </c>
      <c r="F17">
        <v>9</v>
      </c>
    </row>
    <row r="18" spans="1:6" x14ac:dyDescent="0.25">
      <c r="A18">
        <v>1248</v>
      </c>
      <c r="B18" t="s">
        <v>1990</v>
      </c>
      <c r="C18" t="s">
        <v>1991</v>
      </c>
      <c r="D18">
        <v>950</v>
      </c>
      <c r="E18">
        <v>28</v>
      </c>
      <c r="F18">
        <v>13</v>
      </c>
    </row>
    <row r="19" spans="1:6" x14ac:dyDescent="0.25">
      <c r="A19">
        <v>1249</v>
      </c>
      <c r="B19" t="s">
        <v>1992</v>
      </c>
      <c r="C19" t="s">
        <v>1993</v>
      </c>
      <c r="D19">
        <v>50</v>
      </c>
      <c r="E19">
        <v>28</v>
      </c>
      <c r="F19">
        <v>3</v>
      </c>
    </row>
    <row r="20" spans="1:6" x14ac:dyDescent="0.25">
      <c r="A20">
        <v>1250</v>
      </c>
      <c r="B20" t="s">
        <v>1994</v>
      </c>
      <c r="C20" t="s">
        <v>1995</v>
      </c>
      <c r="D20">
        <v>45</v>
      </c>
      <c r="E20">
        <v>26</v>
      </c>
      <c r="F20">
        <v>8</v>
      </c>
    </row>
    <row r="21" spans="1:6" x14ac:dyDescent="0.25">
      <c r="A21">
        <v>1251</v>
      </c>
      <c r="B21" t="s">
        <v>1996</v>
      </c>
      <c r="C21" t="s">
        <v>1997</v>
      </c>
      <c r="D21">
        <v>60</v>
      </c>
      <c r="E21">
        <v>23</v>
      </c>
      <c r="F21">
        <v>5</v>
      </c>
    </row>
    <row r="22" spans="1:6" x14ac:dyDescent="0.25">
      <c r="A22">
        <v>1252</v>
      </c>
      <c r="B22" t="s">
        <v>1998</v>
      </c>
      <c r="C22" t="s">
        <v>1999</v>
      </c>
      <c r="D22">
        <v>180</v>
      </c>
      <c r="E22">
        <v>27</v>
      </c>
      <c r="F22">
        <v>11</v>
      </c>
    </row>
    <row r="23" spans="1:6" x14ac:dyDescent="0.25">
      <c r="A23">
        <v>1253</v>
      </c>
      <c r="B23" t="s">
        <v>2000</v>
      </c>
      <c r="C23" t="s">
        <v>2001</v>
      </c>
      <c r="D23">
        <v>600</v>
      </c>
      <c r="E23">
        <v>29</v>
      </c>
      <c r="F23">
        <v>7</v>
      </c>
    </row>
    <row r="24" spans="1:6" x14ac:dyDescent="0.25">
      <c r="A24">
        <v>1254</v>
      </c>
      <c r="B24" t="s">
        <v>2002</v>
      </c>
      <c r="C24" t="s">
        <v>2003</v>
      </c>
      <c r="D24">
        <v>15</v>
      </c>
      <c r="E24">
        <v>26</v>
      </c>
      <c r="F24">
        <v>3</v>
      </c>
    </row>
    <row r="25" spans="1:6" x14ac:dyDescent="0.25">
      <c r="A25">
        <v>1255</v>
      </c>
      <c r="B25" t="s">
        <v>2004</v>
      </c>
      <c r="C25" t="s">
        <v>2005</v>
      </c>
      <c r="D25">
        <v>300</v>
      </c>
      <c r="E25">
        <v>28</v>
      </c>
      <c r="F25">
        <v>10</v>
      </c>
    </row>
    <row r="26" spans="1:6" x14ac:dyDescent="0.25">
      <c r="A26">
        <v>1256</v>
      </c>
      <c r="B26" t="s">
        <v>2006</v>
      </c>
      <c r="C26" t="s">
        <v>2007</v>
      </c>
      <c r="D26">
        <v>190</v>
      </c>
      <c r="E26">
        <v>27</v>
      </c>
      <c r="F26">
        <v>12</v>
      </c>
    </row>
    <row r="27" spans="1:6" x14ac:dyDescent="0.25">
      <c r="A27">
        <v>1257</v>
      </c>
      <c r="B27" t="s">
        <v>2008</v>
      </c>
      <c r="C27" t="s">
        <v>2009</v>
      </c>
      <c r="D27">
        <v>300</v>
      </c>
      <c r="E27">
        <v>24</v>
      </c>
      <c r="F27">
        <v>2</v>
      </c>
    </row>
    <row r="28" spans="1:6" x14ac:dyDescent="0.25">
      <c r="A28">
        <v>1258</v>
      </c>
      <c r="B28" t="s">
        <v>2010</v>
      </c>
      <c r="C28" t="s">
        <v>2011</v>
      </c>
      <c r="D28">
        <v>300</v>
      </c>
      <c r="E28">
        <v>25</v>
      </c>
      <c r="F28">
        <v>4</v>
      </c>
    </row>
    <row r="29" spans="1:6" x14ac:dyDescent="0.25">
      <c r="A29">
        <v>1259</v>
      </c>
      <c r="B29" t="s">
        <v>2012</v>
      </c>
      <c r="C29" t="s">
        <v>2013</v>
      </c>
      <c r="D29">
        <v>220</v>
      </c>
      <c r="E29">
        <v>27</v>
      </c>
      <c r="F29">
        <v>4</v>
      </c>
    </row>
    <row r="30" spans="1:6" x14ac:dyDescent="0.25">
      <c r="A30">
        <v>1260</v>
      </c>
      <c r="B30" t="s">
        <v>2014</v>
      </c>
      <c r="C30" t="s">
        <v>2015</v>
      </c>
      <c r="D30">
        <v>55</v>
      </c>
      <c r="E30">
        <v>23</v>
      </c>
      <c r="F30">
        <v>2</v>
      </c>
    </row>
    <row r="31" spans="1:6" x14ac:dyDescent="0.25">
      <c r="A31">
        <v>1261</v>
      </c>
      <c r="B31" t="s">
        <v>2016</v>
      </c>
      <c r="C31" t="s">
        <v>2017</v>
      </c>
      <c r="D31">
        <v>130</v>
      </c>
      <c r="E31">
        <v>26</v>
      </c>
      <c r="F31">
        <v>4</v>
      </c>
    </row>
    <row r="32" spans="1:6" x14ac:dyDescent="0.25">
      <c r="A32">
        <v>1262</v>
      </c>
      <c r="B32" t="s">
        <v>2018</v>
      </c>
      <c r="C32" t="s">
        <v>2019</v>
      </c>
      <c r="D32">
        <v>160</v>
      </c>
      <c r="E32">
        <v>22</v>
      </c>
      <c r="F32">
        <v>8</v>
      </c>
    </row>
    <row r="33" spans="1:6" x14ac:dyDescent="0.25">
      <c r="A33">
        <v>1263</v>
      </c>
      <c r="B33" t="s">
        <v>2020</v>
      </c>
      <c r="C33" t="s">
        <v>2021</v>
      </c>
      <c r="D33">
        <v>130</v>
      </c>
      <c r="E33">
        <v>29</v>
      </c>
      <c r="F33">
        <v>8</v>
      </c>
    </row>
    <row r="34" spans="1:6" x14ac:dyDescent="0.25">
      <c r="A34">
        <v>1264</v>
      </c>
      <c r="B34" t="s">
        <v>2022</v>
      </c>
      <c r="C34" t="s">
        <v>2023</v>
      </c>
      <c r="D34">
        <v>30</v>
      </c>
      <c r="E34">
        <v>24</v>
      </c>
      <c r="F34">
        <v>6</v>
      </c>
    </row>
    <row r="35" spans="1:6" x14ac:dyDescent="0.25">
      <c r="A35">
        <v>1265</v>
      </c>
      <c r="B35" t="s">
        <v>2024</v>
      </c>
      <c r="C35" t="s">
        <v>2025</v>
      </c>
      <c r="D35">
        <v>20</v>
      </c>
      <c r="E35">
        <v>23</v>
      </c>
      <c r="F35">
        <v>13</v>
      </c>
    </row>
    <row r="36" spans="1:6" x14ac:dyDescent="0.25">
      <c r="A36">
        <v>1266</v>
      </c>
      <c r="B36" t="s">
        <v>2026</v>
      </c>
      <c r="C36" t="s">
        <v>2027</v>
      </c>
      <c r="D36">
        <v>40</v>
      </c>
      <c r="E36">
        <v>23</v>
      </c>
      <c r="F36">
        <v>4</v>
      </c>
    </row>
    <row r="37" spans="1:6" x14ac:dyDescent="0.25">
      <c r="A37">
        <v>1267</v>
      </c>
      <c r="B37" t="s">
        <v>2028</v>
      </c>
      <c r="C37" t="s">
        <v>2029</v>
      </c>
      <c r="D37">
        <v>550</v>
      </c>
      <c r="E37">
        <v>28</v>
      </c>
      <c r="F37">
        <v>8</v>
      </c>
    </row>
    <row r="38" spans="1:6" x14ac:dyDescent="0.25">
      <c r="A38">
        <v>1268</v>
      </c>
      <c r="B38" t="s">
        <v>2030</v>
      </c>
      <c r="C38" t="s">
        <v>2031</v>
      </c>
      <c r="D38">
        <v>40</v>
      </c>
      <c r="E38">
        <v>25</v>
      </c>
      <c r="F38">
        <v>2</v>
      </c>
    </row>
    <row r="39" spans="1:6" x14ac:dyDescent="0.25">
      <c r="A39">
        <v>1269</v>
      </c>
      <c r="B39" t="s">
        <v>2032</v>
      </c>
      <c r="C39" t="s">
        <v>2033</v>
      </c>
      <c r="D39">
        <v>400</v>
      </c>
      <c r="E39">
        <v>22</v>
      </c>
      <c r="F39">
        <v>12</v>
      </c>
    </row>
    <row r="40" spans="1:6" x14ac:dyDescent="0.25">
      <c r="A40">
        <v>1270</v>
      </c>
      <c r="B40" t="s">
        <v>2034</v>
      </c>
      <c r="C40" t="s">
        <v>2035</v>
      </c>
      <c r="D40">
        <v>230</v>
      </c>
      <c r="E40">
        <v>27</v>
      </c>
      <c r="F40">
        <v>13</v>
      </c>
    </row>
    <row r="41" spans="1:6" x14ac:dyDescent="0.25">
      <c r="A41">
        <v>1271</v>
      </c>
      <c r="B41" t="s">
        <v>2036</v>
      </c>
      <c r="C41" t="s">
        <v>2037</v>
      </c>
      <c r="D41">
        <v>15</v>
      </c>
      <c r="E41">
        <v>22</v>
      </c>
      <c r="F41">
        <v>12</v>
      </c>
    </row>
    <row r="42" spans="1:6" x14ac:dyDescent="0.25">
      <c r="A42">
        <v>1272</v>
      </c>
      <c r="B42" t="s">
        <v>2038</v>
      </c>
      <c r="C42" t="s">
        <v>2039</v>
      </c>
      <c r="D42">
        <v>90</v>
      </c>
      <c r="E42">
        <v>29</v>
      </c>
      <c r="F42">
        <v>8</v>
      </c>
    </row>
    <row r="43" spans="1:6" x14ac:dyDescent="0.25">
      <c r="A43">
        <v>1273</v>
      </c>
      <c r="B43" t="s">
        <v>2040</v>
      </c>
      <c r="C43" t="s">
        <v>2041</v>
      </c>
      <c r="D43">
        <v>140</v>
      </c>
      <c r="E43">
        <v>24</v>
      </c>
      <c r="F43">
        <v>2</v>
      </c>
    </row>
    <row r="44" spans="1:6" x14ac:dyDescent="0.25">
      <c r="A44">
        <v>1274</v>
      </c>
      <c r="B44" t="s">
        <v>2042</v>
      </c>
      <c r="C44" t="s">
        <v>2043</v>
      </c>
      <c r="D44">
        <v>230</v>
      </c>
      <c r="E44">
        <v>29</v>
      </c>
      <c r="F44">
        <v>1</v>
      </c>
    </row>
    <row r="45" spans="1:6" x14ac:dyDescent="0.25">
      <c r="A45">
        <v>1275</v>
      </c>
      <c r="B45" t="s">
        <v>2044</v>
      </c>
      <c r="C45" t="s">
        <v>2045</v>
      </c>
      <c r="D45">
        <v>160</v>
      </c>
      <c r="E45">
        <v>27</v>
      </c>
      <c r="F45">
        <v>10</v>
      </c>
    </row>
    <row r="46" spans="1:6" x14ac:dyDescent="0.25">
      <c r="A46">
        <v>1276</v>
      </c>
      <c r="B46" t="s">
        <v>2046</v>
      </c>
      <c r="C46" t="s">
        <v>2047</v>
      </c>
      <c r="D46">
        <v>80</v>
      </c>
      <c r="E46">
        <v>27</v>
      </c>
      <c r="F46">
        <v>9</v>
      </c>
    </row>
    <row r="47" spans="1:6" x14ac:dyDescent="0.25">
      <c r="A47">
        <v>1277</v>
      </c>
      <c r="B47" t="s">
        <v>2048</v>
      </c>
      <c r="C47" t="s">
        <v>2049</v>
      </c>
      <c r="D47">
        <v>600</v>
      </c>
      <c r="E47">
        <v>22</v>
      </c>
      <c r="F47">
        <v>3</v>
      </c>
    </row>
    <row r="48" spans="1:6" x14ac:dyDescent="0.25">
      <c r="A48">
        <v>1278</v>
      </c>
      <c r="B48" t="s">
        <v>2050</v>
      </c>
      <c r="C48" t="s">
        <v>2051</v>
      </c>
      <c r="D48">
        <v>120</v>
      </c>
      <c r="E48">
        <v>22</v>
      </c>
      <c r="F48">
        <v>3</v>
      </c>
    </row>
    <row r="49" spans="1:6" x14ac:dyDescent="0.25">
      <c r="A49">
        <v>1279</v>
      </c>
      <c r="B49" t="s">
        <v>2052</v>
      </c>
      <c r="C49" t="s">
        <v>2053</v>
      </c>
      <c r="D49">
        <v>500</v>
      </c>
      <c r="E49">
        <v>29</v>
      </c>
      <c r="F49">
        <v>1</v>
      </c>
    </row>
    <row r="50" spans="1:6" x14ac:dyDescent="0.25">
      <c r="A50">
        <v>1280</v>
      </c>
      <c r="B50" t="s">
        <v>2054</v>
      </c>
      <c r="C50" t="s">
        <v>2055</v>
      </c>
      <c r="D50">
        <v>600</v>
      </c>
      <c r="E50">
        <v>28</v>
      </c>
      <c r="F50">
        <v>7</v>
      </c>
    </row>
    <row r="51" spans="1:6" x14ac:dyDescent="0.25">
      <c r="A51">
        <v>1281</v>
      </c>
      <c r="B51" t="s">
        <v>2056</v>
      </c>
      <c r="C51" t="s">
        <v>2057</v>
      </c>
      <c r="D51">
        <v>450</v>
      </c>
      <c r="E51">
        <v>25</v>
      </c>
      <c r="F51">
        <v>3</v>
      </c>
    </row>
    <row r="52" spans="1:6" x14ac:dyDescent="0.25">
      <c r="A52">
        <v>1282</v>
      </c>
      <c r="B52" t="s">
        <v>2058</v>
      </c>
      <c r="C52" t="s">
        <v>2059</v>
      </c>
      <c r="D52">
        <v>20</v>
      </c>
      <c r="E52">
        <v>23</v>
      </c>
      <c r="F52">
        <v>10</v>
      </c>
    </row>
    <row r="53" spans="1:6" x14ac:dyDescent="0.25">
      <c r="A53">
        <v>1283</v>
      </c>
      <c r="B53" t="s">
        <v>2060</v>
      </c>
      <c r="C53" t="s">
        <v>2061</v>
      </c>
      <c r="D53">
        <v>349</v>
      </c>
      <c r="E53">
        <v>24</v>
      </c>
      <c r="F53">
        <v>11</v>
      </c>
    </row>
    <row r="54" spans="1:6" x14ac:dyDescent="0.25">
      <c r="A54">
        <v>1284</v>
      </c>
      <c r="B54" t="s">
        <v>2062</v>
      </c>
      <c r="C54" t="s">
        <v>2063</v>
      </c>
      <c r="D54">
        <v>175</v>
      </c>
      <c r="E54">
        <v>28</v>
      </c>
      <c r="F54">
        <v>3</v>
      </c>
    </row>
    <row r="55" spans="1:6" x14ac:dyDescent="0.25">
      <c r="A55">
        <v>1285</v>
      </c>
      <c r="B55" t="s">
        <v>2064</v>
      </c>
      <c r="C55" t="s">
        <v>2065</v>
      </c>
      <c r="D55">
        <v>60</v>
      </c>
      <c r="E55">
        <v>28</v>
      </c>
      <c r="F55">
        <v>6</v>
      </c>
    </row>
    <row r="56" spans="1:6" x14ac:dyDescent="0.25">
      <c r="A56">
        <v>1286</v>
      </c>
      <c r="B56" t="s">
        <v>2066</v>
      </c>
      <c r="C56" t="s">
        <v>2067</v>
      </c>
      <c r="D56">
        <v>150</v>
      </c>
      <c r="E56">
        <v>28</v>
      </c>
      <c r="F56">
        <v>4</v>
      </c>
    </row>
    <row r="57" spans="1:6" x14ac:dyDescent="0.25">
      <c r="A57">
        <v>1287</v>
      </c>
      <c r="B57" t="s">
        <v>2068</v>
      </c>
      <c r="C57" t="s">
        <v>2069</v>
      </c>
      <c r="D57">
        <v>30</v>
      </c>
      <c r="E57">
        <v>23</v>
      </c>
      <c r="F57">
        <v>7</v>
      </c>
    </row>
    <row r="58" spans="1:6" x14ac:dyDescent="0.25">
      <c r="A58">
        <v>1288</v>
      </c>
      <c r="B58" t="s">
        <v>2070</v>
      </c>
      <c r="C58" t="s">
        <v>2071</v>
      </c>
      <c r="D58">
        <v>60</v>
      </c>
      <c r="E58">
        <v>26</v>
      </c>
      <c r="F58">
        <v>14</v>
      </c>
    </row>
    <row r="59" spans="1:6" x14ac:dyDescent="0.25">
      <c r="A59">
        <v>1289</v>
      </c>
      <c r="B59" t="s">
        <v>2072</v>
      </c>
      <c r="C59" t="s">
        <v>2073</v>
      </c>
      <c r="D59">
        <v>120</v>
      </c>
      <c r="E59">
        <v>25</v>
      </c>
      <c r="F59">
        <v>3</v>
      </c>
    </row>
    <row r="60" spans="1:6" x14ac:dyDescent="0.25">
      <c r="A60">
        <v>1290</v>
      </c>
      <c r="B60" t="s">
        <v>2074</v>
      </c>
      <c r="C60" t="s">
        <v>2075</v>
      </c>
      <c r="D60">
        <v>30</v>
      </c>
      <c r="E60">
        <v>26</v>
      </c>
      <c r="F60">
        <v>9</v>
      </c>
    </row>
    <row r="61" spans="1:6" x14ac:dyDescent="0.25">
      <c r="A61">
        <v>1291</v>
      </c>
      <c r="B61" t="s">
        <v>2076</v>
      </c>
      <c r="C61" t="s">
        <v>2077</v>
      </c>
      <c r="D61">
        <v>50</v>
      </c>
      <c r="E61">
        <v>22</v>
      </c>
      <c r="F61">
        <v>12</v>
      </c>
    </row>
    <row r="62" spans="1:6" x14ac:dyDescent="0.25">
      <c r="A62">
        <v>1292</v>
      </c>
      <c r="B62" t="s">
        <v>2078</v>
      </c>
      <c r="C62" t="s">
        <v>2079</v>
      </c>
      <c r="D62">
        <v>250</v>
      </c>
      <c r="E62">
        <v>29</v>
      </c>
      <c r="F62">
        <v>12</v>
      </c>
    </row>
    <row r="63" spans="1:6" x14ac:dyDescent="0.25">
      <c r="A63">
        <v>1293</v>
      </c>
      <c r="B63" t="s">
        <v>2080</v>
      </c>
      <c r="C63" t="s">
        <v>2081</v>
      </c>
      <c r="D63">
        <v>68</v>
      </c>
      <c r="E63">
        <v>24</v>
      </c>
      <c r="F63">
        <v>14</v>
      </c>
    </row>
    <row r="64" spans="1:6" x14ac:dyDescent="0.25">
      <c r="A64">
        <v>1294</v>
      </c>
      <c r="B64" t="s">
        <v>2082</v>
      </c>
      <c r="C64" t="s">
        <v>2083</v>
      </c>
      <c r="D64">
        <v>425</v>
      </c>
      <c r="E64">
        <v>26</v>
      </c>
      <c r="F64">
        <v>10</v>
      </c>
    </row>
    <row r="65" spans="1:6" x14ac:dyDescent="0.25">
      <c r="A65">
        <v>1296</v>
      </c>
      <c r="B65" t="s">
        <v>2084</v>
      </c>
      <c r="C65" t="s">
        <v>2085</v>
      </c>
      <c r="D65">
        <v>65</v>
      </c>
      <c r="E65">
        <v>23</v>
      </c>
      <c r="F65">
        <v>8</v>
      </c>
    </row>
    <row r="66" spans="1:6" x14ac:dyDescent="0.25">
      <c r="A66">
        <v>1297</v>
      </c>
      <c r="B66" t="s">
        <v>2086</v>
      </c>
      <c r="C66" t="s">
        <v>2087</v>
      </c>
      <c r="D66">
        <v>1500</v>
      </c>
      <c r="E66">
        <v>24</v>
      </c>
      <c r="F66">
        <v>3</v>
      </c>
    </row>
    <row r="67" spans="1:6" x14ac:dyDescent="0.25">
      <c r="A67">
        <v>1298</v>
      </c>
      <c r="B67" t="s">
        <v>2088</v>
      </c>
      <c r="C67" t="s">
        <v>2089</v>
      </c>
      <c r="D67">
        <v>60</v>
      </c>
      <c r="E67">
        <v>27</v>
      </c>
      <c r="F67">
        <v>9</v>
      </c>
    </row>
    <row r="68" spans="1:6" x14ac:dyDescent="0.25">
      <c r="A68">
        <v>1299</v>
      </c>
      <c r="B68" t="s">
        <v>2090</v>
      </c>
      <c r="C68" t="s">
        <v>2091</v>
      </c>
      <c r="D68">
        <v>25</v>
      </c>
      <c r="E68">
        <v>26</v>
      </c>
      <c r="F68">
        <v>13</v>
      </c>
    </row>
    <row r="69" spans="1:6" x14ac:dyDescent="0.25">
      <c r="A69">
        <v>1300</v>
      </c>
      <c r="B69" t="s">
        <v>2092</v>
      </c>
      <c r="C69" t="s">
        <v>2093</v>
      </c>
      <c r="D69">
        <v>600</v>
      </c>
      <c r="E69">
        <v>29</v>
      </c>
      <c r="F69">
        <v>13</v>
      </c>
    </row>
    <row r="70" spans="1:6" x14ac:dyDescent="0.25">
      <c r="A70">
        <v>1301</v>
      </c>
      <c r="B70" t="s">
        <v>2094</v>
      </c>
      <c r="C70" t="s">
        <v>2095</v>
      </c>
      <c r="D70">
        <v>150</v>
      </c>
      <c r="E70">
        <v>27</v>
      </c>
      <c r="F70">
        <v>13</v>
      </c>
    </row>
    <row r="71" spans="1:6" x14ac:dyDescent="0.25">
      <c r="A71">
        <v>1303</v>
      </c>
      <c r="B71" t="s">
        <v>2096</v>
      </c>
      <c r="C71" t="s">
        <v>2097</v>
      </c>
      <c r="D71">
        <v>70</v>
      </c>
      <c r="E71">
        <v>25</v>
      </c>
      <c r="F71">
        <v>8</v>
      </c>
    </row>
    <row r="72" spans="1:6" x14ac:dyDescent="0.25">
      <c r="A72">
        <v>1304</v>
      </c>
      <c r="B72" t="s">
        <v>2098</v>
      </c>
      <c r="C72" t="s">
        <v>2099</v>
      </c>
      <c r="D72">
        <v>190</v>
      </c>
      <c r="E72">
        <v>27</v>
      </c>
      <c r="F72">
        <v>8</v>
      </c>
    </row>
    <row r="73" spans="1:6" x14ac:dyDescent="0.25">
      <c r="A73">
        <v>1305</v>
      </c>
      <c r="B73" t="s">
        <v>2100</v>
      </c>
      <c r="C73" t="s">
        <v>2101</v>
      </c>
      <c r="D73">
        <v>239</v>
      </c>
      <c r="E73">
        <v>27</v>
      </c>
      <c r="F73">
        <v>8</v>
      </c>
    </row>
    <row r="74" spans="1:6" x14ac:dyDescent="0.25">
      <c r="A74">
        <v>1307</v>
      </c>
      <c r="B74" t="s">
        <v>2102</v>
      </c>
      <c r="C74" t="s">
        <v>2103</v>
      </c>
      <c r="D74">
        <v>25</v>
      </c>
      <c r="E74">
        <v>28</v>
      </c>
      <c r="F74">
        <v>2</v>
      </c>
    </row>
    <row r="75" spans="1:6" x14ac:dyDescent="0.25">
      <c r="A75">
        <v>1308</v>
      </c>
      <c r="B75" t="s">
        <v>2104</v>
      </c>
      <c r="C75" t="s">
        <v>2105</v>
      </c>
      <c r="D75">
        <v>98</v>
      </c>
      <c r="E75">
        <v>22</v>
      </c>
      <c r="F75">
        <v>5</v>
      </c>
    </row>
    <row r="76" spans="1:6" x14ac:dyDescent="0.25">
      <c r="A76">
        <v>1309</v>
      </c>
      <c r="B76" t="s">
        <v>2106</v>
      </c>
      <c r="C76" t="s">
        <v>2107</v>
      </c>
      <c r="D76">
        <v>35</v>
      </c>
      <c r="E76">
        <v>25</v>
      </c>
      <c r="F76">
        <v>1</v>
      </c>
    </row>
    <row r="77" spans="1:6" x14ac:dyDescent="0.25">
      <c r="A77">
        <v>1310</v>
      </c>
      <c r="B77" t="s">
        <v>2108</v>
      </c>
      <c r="C77" t="s">
        <v>2109</v>
      </c>
      <c r="D77">
        <v>15</v>
      </c>
      <c r="E77">
        <v>24</v>
      </c>
      <c r="F77">
        <v>13</v>
      </c>
    </row>
    <row r="78" spans="1:6" x14ac:dyDescent="0.25">
      <c r="A78">
        <v>1311</v>
      </c>
      <c r="B78" t="s">
        <v>2110</v>
      </c>
      <c r="C78" t="s">
        <v>2111</v>
      </c>
      <c r="D78">
        <v>30</v>
      </c>
      <c r="E78">
        <v>22</v>
      </c>
      <c r="F78">
        <v>9</v>
      </c>
    </row>
    <row r="79" spans="1:6" x14ac:dyDescent="0.25">
      <c r="A79">
        <v>1312</v>
      </c>
      <c r="B79" t="s">
        <v>2112</v>
      </c>
      <c r="C79" t="s">
        <v>2113</v>
      </c>
      <c r="D79">
        <v>5</v>
      </c>
      <c r="E79">
        <v>23</v>
      </c>
      <c r="F79">
        <v>7</v>
      </c>
    </row>
    <row r="80" spans="1:6" x14ac:dyDescent="0.25">
      <c r="A80">
        <v>1313</v>
      </c>
      <c r="B80" t="s">
        <v>2114</v>
      </c>
      <c r="C80" t="s">
        <v>2115</v>
      </c>
      <c r="D80">
        <v>35</v>
      </c>
      <c r="E80">
        <v>23</v>
      </c>
      <c r="F80">
        <v>4</v>
      </c>
    </row>
    <row r="81" spans="1:6" x14ac:dyDescent="0.25">
      <c r="A81">
        <v>1314</v>
      </c>
      <c r="B81" t="s">
        <v>2116</v>
      </c>
      <c r="C81" t="s">
        <v>2117</v>
      </c>
      <c r="D81">
        <v>150</v>
      </c>
      <c r="E81">
        <v>24</v>
      </c>
      <c r="F81">
        <v>2</v>
      </c>
    </row>
    <row r="82" spans="1:6" x14ac:dyDescent="0.25">
      <c r="A82">
        <v>1315</v>
      </c>
      <c r="B82" t="s">
        <v>2118</v>
      </c>
      <c r="C82" t="s">
        <v>2119</v>
      </c>
      <c r="D82">
        <v>100</v>
      </c>
      <c r="E82">
        <v>28</v>
      </c>
      <c r="F82">
        <v>2</v>
      </c>
    </row>
    <row r="83" spans="1:6" x14ac:dyDescent="0.25">
      <c r="A83">
        <v>1316</v>
      </c>
      <c r="B83" t="s">
        <v>2120</v>
      </c>
      <c r="C83" t="s">
        <v>2121</v>
      </c>
      <c r="D83">
        <v>100</v>
      </c>
      <c r="E83">
        <v>22</v>
      </c>
      <c r="F83">
        <v>14</v>
      </c>
    </row>
    <row r="84" spans="1:6" x14ac:dyDescent="0.25">
      <c r="A84">
        <v>1317</v>
      </c>
      <c r="B84" t="s">
        <v>2122</v>
      </c>
      <c r="C84" t="s">
        <v>2123</v>
      </c>
      <c r="D84">
        <v>80</v>
      </c>
      <c r="E84">
        <v>27</v>
      </c>
      <c r="F84">
        <v>13</v>
      </c>
    </row>
    <row r="85" spans="1:6" x14ac:dyDescent="0.25">
      <c r="A85">
        <v>1318</v>
      </c>
      <c r="B85" t="s">
        <v>2124</v>
      </c>
      <c r="C85" t="s">
        <v>2125</v>
      </c>
      <c r="D85">
        <v>480</v>
      </c>
      <c r="E85">
        <v>22</v>
      </c>
      <c r="F85">
        <v>1</v>
      </c>
    </row>
    <row r="86" spans="1:6" x14ac:dyDescent="0.25">
      <c r="A86">
        <v>1319</v>
      </c>
      <c r="B86" t="s">
        <v>2126</v>
      </c>
      <c r="C86" t="s">
        <v>2127</v>
      </c>
      <c r="D86">
        <v>35</v>
      </c>
      <c r="E86">
        <v>22</v>
      </c>
      <c r="F86">
        <v>2</v>
      </c>
    </row>
    <row r="87" spans="1:6" x14ac:dyDescent="0.25">
      <c r="A87">
        <v>1320</v>
      </c>
      <c r="B87" t="s">
        <v>2128</v>
      </c>
      <c r="C87" t="s">
        <v>2129</v>
      </c>
      <c r="D87">
        <v>140</v>
      </c>
      <c r="E87">
        <v>23</v>
      </c>
      <c r="F87">
        <v>9</v>
      </c>
    </row>
    <row r="88" spans="1:6" x14ac:dyDescent="0.25">
      <c r="A88">
        <v>1321</v>
      </c>
      <c r="B88" t="s">
        <v>2130</v>
      </c>
      <c r="C88" t="s">
        <v>2131</v>
      </c>
      <c r="D88">
        <v>40</v>
      </c>
      <c r="E88">
        <v>26</v>
      </c>
      <c r="F88">
        <v>11</v>
      </c>
    </row>
    <row r="89" spans="1:6" x14ac:dyDescent="0.25">
      <c r="A89">
        <v>1322</v>
      </c>
      <c r="B89" t="s">
        <v>2132</v>
      </c>
      <c r="C89" t="s">
        <v>2133</v>
      </c>
      <c r="D89">
        <v>25</v>
      </c>
      <c r="E89">
        <v>27</v>
      </c>
      <c r="F89">
        <v>12</v>
      </c>
    </row>
    <row r="90" spans="1:6" x14ac:dyDescent="0.25">
      <c r="A90">
        <v>1323</v>
      </c>
      <c r="B90" t="s">
        <v>2134</v>
      </c>
      <c r="C90" t="s">
        <v>2135</v>
      </c>
      <c r="D90">
        <v>250</v>
      </c>
      <c r="E90">
        <v>25</v>
      </c>
      <c r="F90">
        <v>6</v>
      </c>
    </row>
    <row r="91" spans="1:6" x14ac:dyDescent="0.25">
      <c r="A91">
        <v>1324</v>
      </c>
      <c r="B91" t="s">
        <v>2136</v>
      </c>
      <c r="C91" t="s">
        <v>2137</v>
      </c>
      <c r="D91">
        <v>165</v>
      </c>
      <c r="E91">
        <v>23</v>
      </c>
      <c r="F91">
        <v>10</v>
      </c>
    </row>
    <row r="92" spans="1:6" x14ac:dyDescent="0.25">
      <c r="A92">
        <v>1325</v>
      </c>
      <c r="B92" t="s">
        <v>2138</v>
      </c>
      <c r="C92" t="s">
        <v>2139</v>
      </c>
      <c r="D92">
        <v>70</v>
      </c>
      <c r="E92">
        <v>28</v>
      </c>
      <c r="F92">
        <v>14</v>
      </c>
    </row>
    <row r="93" spans="1:6" x14ac:dyDescent="0.25">
      <c r="A93">
        <v>1326</v>
      </c>
      <c r="B93" t="s">
        <v>2140</v>
      </c>
      <c r="C93" t="s">
        <v>2141</v>
      </c>
      <c r="D93">
        <v>650</v>
      </c>
      <c r="E93">
        <v>24</v>
      </c>
      <c r="F93">
        <v>10</v>
      </c>
    </row>
    <row r="94" spans="1:6" x14ac:dyDescent="0.25">
      <c r="A94">
        <v>1327</v>
      </c>
      <c r="B94" t="s">
        <v>2142</v>
      </c>
      <c r="C94" t="s">
        <v>2143</v>
      </c>
      <c r="D94">
        <v>50</v>
      </c>
      <c r="E94">
        <v>22</v>
      </c>
      <c r="F94">
        <v>8</v>
      </c>
    </row>
    <row r="95" spans="1:6" x14ac:dyDescent="0.25">
      <c r="A95">
        <v>1328</v>
      </c>
      <c r="B95" t="s">
        <v>2144</v>
      </c>
      <c r="C95" t="s">
        <v>2145</v>
      </c>
      <c r="D95">
        <v>55</v>
      </c>
      <c r="E95">
        <v>22</v>
      </c>
      <c r="F95">
        <v>9</v>
      </c>
    </row>
    <row r="96" spans="1:6" x14ac:dyDescent="0.25">
      <c r="A96">
        <v>1329</v>
      </c>
      <c r="B96" t="s">
        <v>2146</v>
      </c>
      <c r="C96" t="s">
        <v>2147</v>
      </c>
      <c r="D96">
        <v>700</v>
      </c>
      <c r="E96">
        <v>29</v>
      </c>
      <c r="F96">
        <v>1</v>
      </c>
    </row>
    <row r="97" spans="1:6" x14ac:dyDescent="0.25">
      <c r="A97">
        <v>1330</v>
      </c>
      <c r="B97" t="s">
        <v>2148</v>
      </c>
      <c r="C97" t="s">
        <v>2149</v>
      </c>
      <c r="D97">
        <v>50</v>
      </c>
      <c r="E97">
        <v>24</v>
      </c>
      <c r="F97">
        <v>13</v>
      </c>
    </row>
    <row r="98" spans="1:6" x14ac:dyDescent="0.25">
      <c r="A98">
        <v>1331</v>
      </c>
      <c r="B98" t="s">
        <v>2150</v>
      </c>
      <c r="C98" t="s">
        <v>2151</v>
      </c>
      <c r="D98">
        <v>145</v>
      </c>
      <c r="E98">
        <v>29</v>
      </c>
      <c r="F98">
        <v>10</v>
      </c>
    </row>
    <row r="99" spans="1:6" x14ac:dyDescent="0.25">
      <c r="A99">
        <v>1332</v>
      </c>
      <c r="B99" t="s">
        <v>2152</v>
      </c>
      <c r="C99" t="s">
        <v>2153</v>
      </c>
      <c r="D99">
        <v>945</v>
      </c>
      <c r="E99">
        <v>24</v>
      </c>
      <c r="F99">
        <v>9</v>
      </c>
    </row>
    <row r="100" spans="1:6" x14ac:dyDescent="0.25">
      <c r="A100">
        <v>1333</v>
      </c>
      <c r="B100" t="s">
        <v>2154</v>
      </c>
      <c r="C100" t="s">
        <v>2155</v>
      </c>
      <c r="D100">
        <v>70</v>
      </c>
      <c r="E100">
        <v>25</v>
      </c>
      <c r="F100">
        <v>13</v>
      </c>
    </row>
    <row r="101" spans="1:6" x14ac:dyDescent="0.25">
      <c r="A101">
        <v>1334</v>
      </c>
      <c r="B101" t="s">
        <v>2156</v>
      </c>
      <c r="C101" t="s">
        <v>2157</v>
      </c>
      <c r="D101">
        <v>30</v>
      </c>
      <c r="E101">
        <v>22</v>
      </c>
      <c r="F101">
        <v>3</v>
      </c>
    </row>
    <row r="102" spans="1:6" x14ac:dyDescent="0.25">
      <c r="A102">
        <v>1335</v>
      </c>
      <c r="B102" t="s">
        <v>2158</v>
      </c>
      <c r="C102" t="s">
        <v>2159</v>
      </c>
      <c r="D102">
        <v>12</v>
      </c>
      <c r="E102">
        <v>26</v>
      </c>
      <c r="F102">
        <v>10</v>
      </c>
    </row>
    <row r="103" spans="1:6" x14ac:dyDescent="0.25">
      <c r="A103">
        <v>1336</v>
      </c>
      <c r="B103" t="s">
        <v>2160</v>
      </c>
      <c r="C103" t="s">
        <v>2161</v>
      </c>
      <c r="D103">
        <v>750</v>
      </c>
      <c r="E103">
        <v>29</v>
      </c>
      <c r="F103">
        <v>8</v>
      </c>
    </row>
    <row r="104" spans="1:6" x14ac:dyDescent="0.25">
      <c r="A104">
        <v>1337</v>
      </c>
      <c r="B104" t="s">
        <v>2162</v>
      </c>
      <c r="C104" t="s">
        <v>2163</v>
      </c>
      <c r="D104">
        <v>150</v>
      </c>
      <c r="E104">
        <v>27</v>
      </c>
      <c r="F104">
        <v>8</v>
      </c>
    </row>
    <row r="105" spans="1:6" x14ac:dyDescent="0.25">
      <c r="A105">
        <v>1338</v>
      </c>
      <c r="B105" t="s">
        <v>2164</v>
      </c>
      <c r="C105" t="s">
        <v>2165</v>
      </c>
      <c r="D105">
        <v>200</v>
      </c>
      <c r="E105">
        <v>29</v>
      </c>
      <c r="F105">
        <v>4</v>
      </c>
    </row>
    <row r="106" spans="1:6" x14ac:dyDescent="0.25">
      <c r="A106">
        <v>1339</v>
      </c>
      <c r="B106" t="s">
        <v>2166</v>
      </c>
      <c r="C106" t="s">
        <v>2167</v>
      </c>
      <c r="D106">
        <v>120</v>
      </c>
      <c r="E106">
        <v>27</v>
      </c>
      <c r="F106">
        <v>8</v>
      </c>
    </row>
    <row r="107" spans="1:6" x14ac:dyDescent="0.25">
      <c r="A107">
        <v>1340</v>
      </c>
      <c r="B107" t="s">
        <v>2168</v>
      </c>
      <c r="C107" t="s">
        <v>2169</v>
      </c>
      <c r="D107">
        <v>950</v>
      </c>
      <c r="E107">
        <v>28</v>
      </c>
      <c r="F107">
        <v>6</v>
      </c>
    </row>
    <row r="108" spans="1:6" x14ac:dyDescent="0.25">
      <c r="A108">
        <v>1341</v>
      </c>
      <c r="B108" t="s">
        <v>2170</v>
      </c>
      <c r="C108" t="s">
        <v>2171</v>
      </c>
      <c r="D108">
        <v>17</v>
      </c>
      <c r="E108">
        <v>24</v>
      </c>
      <c r="F108">
        <v>7</v>
      </c>
    </row>
    <row r="109" spans="1:6" x14ac:dyDescent="0.25">
      <c r="A109">
        <v>1342</v>
      </c>
      <c r="B109" t="s">
        <v>2172</v>
      </c>
      <c r="C109" t="s">
        <v>2173</v>
      </c>
      <c r="D109">
        <v>330</v>
      </c>
      <c r="E109">
        <v>25</v>
      </c>
      <c r="F109">
        <v>2</v>
      </c>
    </row>
    <row r="110" spans="1:6" x14ac:dyDescent="0.25">
      <c r="A110">
        <v>1343</v>
      </c>
      <c r="B110" t="s">
        <v>2174</v>
      </c>
      <c r="C110" t="s">
        <v>2175</v>
      </c>
      <c r="D110">
        <v>350</v>
      </c>
      <c r="E110">
        <v>24</v>
      </c>
      <c r="F110">
        <v>1</v>
      </c>
    </row>
    <row r="111" spans="1:6" x14ac:dyDescent="0.25">
      <c r="A111">
        <v>1344</v>
      </c>
      <c r="B111" t="s">
        <v>2176</v>
      </c>
      <c r="C111" t="s">
        <v>2177</v>
      </c>
      <c r="D111">
        <v>185</v>
      </c>
      <c r="E111">
        <v>27</v>
      </c>
      <c r="F111">
        <v>14</v>
      </c>
    </row>
    <row r="112" spans="1:6" x14ac:dyDescent="0.25">
      <c r="A112">
        <v>1345</v>
      </c>
      <c r="B112" t="s">
        <v>2178</v>
      </c>
      <c r="C112" t="s">
        <v>2179</v>
      </c>
      <c r="D112">
        <v>315</v>
      </c>
      <c r="E112">
        <v>26</v>
      </c>
      <c r="F112">
        <v>3</v>
      </c>
    </row>
    <row r="113" spans="1:6" x14ac:dyDescent="0.25">
      <c r="A113">
        <v>1346</v>
      </c>
      <c r="B113" t="s">
        <v>2180</v>
      </c>
      <c r="C113" t="s">
        <v>2181</v>
      </c>
      <c r="D113">
        <v>290</v>
      </c>
      <c r="E113">
        <v>25</v>
      </c>
      <c r="F113">
        <v>1</v>
      </c>
    </row>
    <row r="114" spans="1:6" x14ac:dyDescent="0.25">
      <c r="A114">
        <v>1347</v>
      </c>
      <c r="B114" t="s">
        <v>2182</v>
      </c>
      <c r="C114" t="s">
        <v>2183</v>
      </c>
      <c r="D114">
        <v>190</v>
      </c>
      <c r="E114">
        <v>27</v>
      </c>
      <c r="F114">
        <v>14</v>
      </c>
    </row>
    <row r="115" spans="1:6" x14ac:dyDescent="0.25">
      <c r="A115">
        <v>1348</v>
      </c>
      <c r="B115" t="s">
        <v>2184</v>
      </c>
      <c r="C115" t="s">
        <v>2185</v>
      </c>
      <c r="D115">
        <v>135</v>
      </c>
      <c r="E115">
        <v>25</v>
      </c>
      <c r="F115">
        <v>2</v>
      </c>
    </row>
    <row r="116" spans="1:6" x14ac:dyDescent="0.25">
      <c r="A116">
        <v>1349</v>
      </c>
      <c r="B116" t="s">
        <v>2186</v>
      </c>
      <c r="C116" t="s">
        <v>2187</v>
      </c>
      <c r="D116">
        <v>22</v>
      </c>
      <c r="E116">
        <v>26</v>
      </c>
      <c r="F116">
        <v>9</v>
      </c>
    </row>
    <row r="117" spans="1:6" x14ac:dyDescent="0.25">
      <c r="A117">
        <v>1350</v>
      </c>
      <c r="B117" t="s">
        <v>2188</v>
      </c>
      <c r="C117" t="s">
        <v>2189</v>
      </c>
      <c r="D117">
        <v>145</v>
      </c>
      <c r="E117">
        <v>28</v>
      </c>
      <c r="F117">
        <v>11</v>
      </c>
    </row>
    <row r="118" spans="1:6" x14ac:dyDescent="0.25">
      <c r="A118">
        <v>1351</v>
      </c>
      <c r="B118" t="s">
        <v>2190</v>
      </c>
      <c r="C118" t="s">
        <v>2191</v>
      </c>
      <c r="D118">
        <v>30</v>
      </c>
      <c r="E118">
        <v>28</v>
      </c>
      <c r="F118">
        <v>13</v>
      </c>
    </row>
    <row r="119" spans="1:6" x14ac:dyDescent="0.25">
      <c r="A119">
        <v>1352</v>
      </c>
      <c r="B119" t="s">
        <v>2192</v>
      </c>
      <c r="C119" t="s">
        <v>2193</v>
      </c>
      <c r="D119">
        <v>40</v>
      </c>
      <c r="E119">
        <v>23</v>
      </c>
      <c r="F119">
        <v>6</v>
      </c>
    </row>
    <row r="120" spans="1:6" x14ac:dyDescent="0.25">
      <c r="A120">
        <v>1353</v>
      </c>
      <c r="B120" t="s">
        <v>2194</v>
      </c>
      <c r="C120" t="s">
        <v>2195</v>
      </c>
      <c r="D120">
        <v>50</v>
      </c>
      <c r="E120">
        <v>26</v>
      </c>
      <c r="F120">
        <v>9</v>
      </c>
    </row>
    <row r="121" spans="1:6" x14ac:dyDescent="0.25">
      <c r="A121">
        <v>1354</v>
      </c>
      <c r="B121" t="s">
        <v>2196</v>
      </c>
      <c r="C121" t="s">
        <v>2197</v>
      </c>
      <c r="D121">
        <v>120</v>
      </c>
      <c r="E121">
        <v>22</v>
      </c>
      <c r="F121">
        <v>4</v>
      </c>
    </row>
    <row r="122" spans="1:6" x14ac:dyDescent="0.25">
      <c r="A122">
        <v>1355</v>
      </c>
      <c r="B122" t="s">
        <v>2198</v>
      </c>
      <c r="C122" t="s">
        <v>2199</v>
      </c>
      <c r="D122">
        <v>105</v>
      </c>
      <c r="E122">
        <v>25</v>
      </c>
      <c r="F122">
        <v>11</v>
      </c>
    </row>
    <row r="123" spans="1:6" x14ac:dyDescent="0.25">
      <c r="A123">
        <v>1356</v>
      </c>
      <c r="B123" t="s">
        <v>2200</v>
      </c>
      <c r="C123" t="s">
        <v>2201</v>
      </c>
      <c r="D123">
        <v>185</v>
      </c>
      <c r="E123">
        <v>25</v>
      </c>
      <c r="F123">
        <v>6</v>
      </c>
    </row>
    <row r="124" spans="1:6" x14ac:dyDescent="0.25">
      <c r="A124">
        <v>1357</v>
      </c>
      <c r="B124" t="s">
        <v>2202</v>
      </c>
      <c r="C124" t="s">
        <v>2203</v>
      </c>
      <c r="D124">
        <v>70</v>
      </c>
      <c r="E124">
        <v>23</v>
      </c>
      <c r="F124">
        <v>4</v>
      </c>
    </row>
    <row r="125" spans="1:6" x14ac:dyDescent="0.25">
      <c r="A125">
        <v>1358</v>
      </c>
      <c r="B125" t="s">
        <v>2204</v>
      </c>
      <c r="C125" t="s">
        <v>2205</v>
      </c>
      <c r="D125">
        <v>135</v>
      </c>
      <c r="E125">
        <v>22</v>
      </c>
      <c r="F125">
        <v>9</v>
      </c>
    </row>
    <row r="126" spans="1:6" x14ac:dyDescent="0.25">
      <c r="A126">
        <v>1359</v>
      </c>
      <c r="B126" t="s">
        <v>2206</v>
      </c>
      <c r="C126" t="s">
        <v>2207</v>
      </c>
      <c r="D126">
        <v>70</v>
      </c>
      <c r="E126">
        <v>26</v>
      </c>
      <c r="F126">
        <v>3</v>
      </c>
    </row>
    <row r="127" spans="1:6" x14ac:dyDescent="0.25">
      <c r="A127">
        <v>1360</v>
      </c>
      <c r="B127" t="s">
        <v>2208</v>
      </c>
      <c r="C127" t="s">
        <v>2209</v>
      </c>
      <c r="D127">
        <v>55</v>
      </c>
      <c r="E127">
        <v>23</v>
      </c>
      <c r="F127">
        <v>10</v>
      </c>
    </row>
    <row r="128" spans="1:6" x14ac:dyDescent="0.25">
      <c r="A128">
        <v>1361</v>
      </c>
      <c r="B128" t="s">
        <v>2210</v>
      </c>
      <c r="C128" t="s">
        <v>2211</v>
      </c>
      <c r="D128">
        <v>400</v>
      </c>
      <c r="E128">
        <v>29</v>
      </c>
      <c r="F128">
        <v>4</v>
      </c>
    </row>
    <row r="129" spans="1:6" x14ac:dyDescent="0.25">
      <c r="A129">
        <v>1362</v>
      </c>
      <c r="B129" t="s">
        <v>2212</v>
      </c>
      <c r="C129" t="s">
        <v>2213</v>
      </c>
      <c r="D129">
        <v>300</v>
      </c>
      <c r="E129">
        <v>25</v>
      </c>
      <c r="F129">
        <v>14</v>
      </c>
    </row>
    <row r="130" spans="1:6" x14ac:dyDescent="0.25">
      <c r="A130">
        <v>1363</v>
      </c>
      <c r="B130" t="s">
        <v>2214</v>
      </c>
      <c r="C130" t="s">
        <v>2215</v>
      </c>
      <c r="D130">
        <v>20</v>
      </c>
      <c r="E130">
        <v>22</v>
      </c>
      <c r="F130">
        <v>4</v>
      </c>
    </row>
    <row r="131" spans="1:6" x14ac:dyDescent="0.25">
      <c r="A131">
        <v>1364</v>
      </c>
      <c r="B131" t="s">
        <v>2216</v>
      </c>
      <c r="C131" t="s">
        <v>2217</v>
      </c>
      <c r="D131">
        <v>70</v>
      </c>
      <c r="E131">
        <v>26</v>
      </c>
      <c r="F131">
        <v>6</v>
      </c>
    </row>
    <row r="132" spans="1:6" x14ac:dyDescent="0.25">
      <c r="A132">
        <v>1365</v>
      </c>
      <c r="B132" t="s">
        <v>2218</v>
      </c>
      <c r="C132" t="s">
        <v>2219</v>
      </c>
      <c r="D132">
        <v>85</v>
      </c>
      <c r="E132">
        <v>25</v>
      </c>
      <c r="F132">
        <v>6</v>
      </c>
    </row>
    <row r="133" spans="1:6" x14ac:dyDescent="0.25">
      <c r="A133">
        <v>1366</v>
      </c>
      <c r="B133" t="s">
        <v>2220</v>
      </c>
      <c r="C133" t="s">
        <v>2221</v>
      </c>
      <c r="D133">
        <v>300</v>
      </c>
      <c r="E133">
        <v>26</v>
      </c>
      <c r="F133">
        <v>14</v>
      </c>
    </row>
    <row r="134" spans="1:6" x14ac:dyDescent="0.25">
      <c r="A134">
        <v>1368</v>
      </c>
      <c r="B134" t="s">
        <v>2222</v>
      </c>
      <c r="C134" t="s">
        <v>2223</v>
      </c>
      <c r="D134">
        <v>145</v>
      </c>
      <c r="E134">
        <v>28</v>
      </c>
      <c r="F134">
        <v>11</v>
      </c>
    </row>
    <row r="135" spans="1:6" x14ac:dyDescent="0.25">
      <c r="A135">
        <v>1369</v>
      </c>
      <c r="B135" t="s">
        <v>2224</v>
      </c>
      <c r="C135" t="s">
        <v>2225</v>
      </c>
      <c r="D135">
        <v>25</v>
      </c>
      <c r="E135">
        <v>24</v>
      </c>
      <c r="F135">
        <v>2</v>
      </c>
    </row>
    <row r="136" spans="1:6" x14ac:dyDescent="0.25">
      <c r="A136">
        <v>1370</v>
      </c>
      <c r="B136" t="s">
        <v>2226</v>
      </c>
      <c r="C136" t="s">
        <v>2227</v>
      </c>
      <c r="D136">
        <v>100</v>
      </c>
      <c r="E136">
        <v>27</v>
      </c>
      <c r="F136">
        <v>3</v>
      </c>
    </row>
    <row r="137" spans="1:6" x14ac:dyDescent="0.25">
      <c r="A137">
        <v>1371</v>
      </c>
      <c r="B137" t="s">
        <v>2228</v>
      </c>
      <c r="C137" t="s">
        <v>2229</v>
      </c>
      <c r="D137">
        <v>15</v>
      </c>
      <c r="E137">
        <v>23</v>
      </c>
      <c r="F137">
        <v>11</v>
      </c>
    </row>
    <row r="138" spans="1:6" x14ac:dyDescent="0.25">
      <c r="A138">
        <v>1372</v>
      </c>
      <c r="B138" t="s">
        <v>2230</v>
      </c>
      <c r="C138" t="s">
        <v>2231</v>
      </c>
      <c r="D138">
        <v>180</v>
      </c>
      <c r="E138">
        <v>22</v>
      </c>
      <c r="F138">
        <v>4</v>
      </c>
    </row>
    <row r="139" spans="1:6" x14ac:dyDescent="0.25">
      <c r="A139">
        <v>1373</v>
      </c>
      <c r="B139" t="s">
        <v>2232</v>
      </c>
      <c r="C139" t="s">
        <v>2233</v>
      </c>
      <c r="D139">
        <v>160</v>
      </c>
      <c r="E139">
        <v>29</v>
      </c>
      <c r="F139">
        <v>5</v>
      </c>
    </row>
    <row r="140" spans="1:6" x14ac:dyDescent="0.25">
      <c r="A140">
        <v>1374</v>
      </c>
      <c r="B140" t="s">
        <v>2234</v>
      </c>
      <c r="C140" t="s">
        <v>2235</v>
      </c>
      <c r="D140">
        <v>60</v>
      </c>
      <c r="E140">
        <v>23</v>
      </c>
      <c r="F140">
        <v>10</v>
      </c>
    </row>
    <row r="141" spans="1:6" x14ac:dyDescent="0.25">
      <c r="A141">
        <v>1375</v>
      </c>
      <c r="B141" t="s">
        <v>2236</v>
      </c>
      <c r="C141" t="s">
        <v>2237</v>
      </c>
      <c r="D141">
        <v>50</v>
      </c>
      <c r="E141">
        <v>25</v>
      </c>
      <c r="F141">
        <v>8</v>
      </c>
    </row>
    <row r="142" spans="1:6" x14ac:dyDescent="0.25">
      <c r="A142">
        <v>1376</v>
      </c>
      <c r="B142" t="s">
        <v>2238</v>
      </c>
      <c r="C142" t="s">
        <v>2239</v>
      </c>
      <c r="D142">
        <v>250</v>
      </c>
      <c r="E142">
        <v>26</v>
      </c>
      <c r="F142">
        <v>14</v>
      </c>
    </row>
    <row r="143" spans="1:6" x14ac:dyDescent="0.25">
      <c r="A143">
        <v>1377</v>
      </c>
      <c r="B143" t="s">
        <v>2240</v>
      </c>
      <c r="C143" t="s">
        <v>2241</v>
      </c>
      <c r="D143">
        <v>260</v>
      </c>
      <c r="E143">
        <v>26</v>
      </c>
      <c r="F143">
        <v>10</v>
      </c>
    </row>
    <row r="144" spans="1:6" x14ac:dyDescent="0.25">
      <c r="A144">
        <v>1378</v>
      </c>
      <c r="B144" t="s">
        <v>2242</v>
      </c>
      <c r="C144" t="s">
        <v>2243</v>
      </c>
      <c r="D144">
        <v>250</v>
      </c>
      <c r="E144">
        <v>25</v>
      </c>
      <c r="F144">
        <v>2</v>
      </c>
    </row>
    <row r="145" spans="1:6" x14ac:dyDescent="0.25">
      <c r="A145">
        <v>1379</v>
      </c>
      <c r="B145" t="s">
        <v>2244</v>
      </c>
      <c r="C145" t="s">
        <v>2245</v>
      </c>
      <c r="D145">
        <v>92</v>
      </c>
      <c r="E145">
        <v>24</v>
      </c>
      <c r="F145">
        <v>7</v>
      </c>
    </row>
    <row r="146" spans="1:6" x14ac:dyDescent="0.25">
      <c r="A146">
        <v>1380</v>
      </c>
      <c r="B146" t="s">
        <v>2246</v>
      </c>
      <c r="C146" t="s">
        <v>2247</v>
      </c>
      <c r="D146">
        <v>50</v>
      </c>
      <c r="E146">
        <v>27</v>
      </c>
      <c r="F146">
        <v>7</v>
      </c>
    </row>
    <row r="147" spans="1:6" x14ac:dyDescent="0.25">
      <c r="A147">
        <v>1381</v>
      </c>
      <c r="B147" t="s">
        <v>2248</v>
      </c>
      <c r="C147" t="s">
        <v>2249</v>
      </c>
      <c r="D147">
        <v>25</v>
      </c>
      <c r="E147">
        <v>23</v>
      </c>
      <c r="F147">
        <v>4</v>
      </c>
    </row>
    <row r="148" spans="1:6" x14ac:dyDescent="0.25">
      <c r="A148">
        <v>1382</v>
      </c>
      <c r="B148" t="s">
        <v>2250</v>
      </c>
      <c r="C148" t="s">
        <v>2251</v>
      </c>
      <c r="D148">
        <v>180</v>
      </c>
      <c r="E148">
        <v>29</v>
      </c>
      <c r="F148">
        <v>8</v>
      </c>
    </row>
    <row r="149" spans="1:6" x14ac:dyDescent="0.25">
      <c r="A149">
        <v>1383</v>
      </c>
      <c r="B149" t="s">
        <v>2252</v>
      </c>
      <c r="C149" t="s">
        <v>2253</v>
      </c>
      <c r="D149">
        <v>500</v>
      </c>
      <c r="E149">
        <v>24</v>
      </c>
      <c r="F149">
        <v>4</v>
      </c>
    </row>
    <row r="150" spans="1:6" x14ac:dyDescent="0.25">
      <c r="A150">
        <v>1384</v>
      </c>
      <c r="B150" t="s">
        <v>2254</v>
      </c>
      <c r="C150" t="s">
        <v>2255</v>
      </c>
      <c r="D150">
        <v>130</v>
      </c>
      <c r="E150">
        <v>22</v>
      </c>
      <c r="F150">
        <v>9</v>
      </c>
    </row>
    <row r="151" spans="1:6" x14ac:dyDescent="0.25">
      <c r="A151">
        <v>1385</v>
      </c>
      <c r="B151" t="s">
        <v>2256</v>
      </c>
      <c r="C151" t="s">
        <v>2257</v>
      </c>
      <c r="D151">
        <v>199</v>
      </c>
      <c r="E151">
        <v>25</v>
      </c>
      <c r="F151">
        <v>12</v>
      </c>
    </row>
    <row r="152" spans="1:6" x14ac:dyDescent="0.25">
      <c r="A152">
        <v>1386</v>
      </c>
      <c r="B152" t="s">
        <v>2258</v>
      </c>
      <c r="C152" t="s">
        <v>2259</v>
      </c>
      <c r="D152">
        <v>25</v>
      </c>
      <c r="E152">
        <v>24</v>
      </c>
      <c r="F152">
        <v>14</v>
      </c>
    </row>
    <row r="153" spans="1:6" x14ac:dyDescent="0.25">
      <c r="A153">
        <v>1387</v>
      </c>
      <c r="B153" t="s">
        <v>2260</v>
      </c>
      <c r="C153" t="s">
        <v>2261</v>
      </c>
      <c r="D153">
        <v>20</v>
      </c>
      <c r="E153">
        <v>28</v>
      </c>
      <c r="F153">
        <v>11</v>
      </c>
    </row>
    <row r="154" spans="1:6" x14ac:dyDescent="0.25">
      <c r="A154">
        <v>1388</v>
      </c>
      <c r="B154" t="s">
        <v>2262</v>
      </c>
      <c r="C154" t="s">
        <v>2263</v>
      </c>
      <c r="D154">
        <v>25</v>
      </c>
      <c r="E154">
        <v>28</v>
      </c>
      <c r="F154">
        <v>10</v>
      </c>
    </row>
    <row r="155" spans="1:6" x14ac:dyDescent="0.25">
      <c r="A155">
        <v>1389</v>
      </c>
      <c r="B155" t="s">
        <v>2264</v>
      </c>
      <c r="C155" t="s">
        <v>2265</v>
      </c>
      <c r="D155">
        <v>170</v>
      </c>
      <c r="E155">
        <v>24</v>
      </c>
      <c r="F155">
        <v>12</v>
      </c>
    </row>
    <row r="156" spans="1:6" x14ac:dyDescent="0.25">
      <c r="A156">
        <v>1390</v>
      </c>
      <c r="B156" t="s">
        <v>2266</v>
      </c>
      <c r="C156" t="s">
        <v>2267</v>
      </c>
      <c r="D156">
        <v>60</v>
      </c>
      <c r="E156">
        <v>24</v>
      </c>
      <c r="F156">
        <v>9</v>
      </c>
    </row>
    <row r="157" spans="1:6" x14ac:dyDescent="0.25">
      <c r="A157">
        <v>1391</v>
      </c>
      <c r="B157" t="s">
        <v>2268</v>
      </c>
      <c r="C157" t="s">
        <v>2269</v>
      </c>
      <c r="D157">
        <v>260</v>
      </c>
      <c r="E157">
        <v>29</v>
      </c>
      <c r="F157">
        <v>11</v>
      </c>
    </row>
    <row r="158" spans="1:6" x14ac:dyDescent="0.25">
      <c r="A158">
        <v>1392</v>
      </c>
      <c r="B158" t="s">
        <v>2270</v>
      </c>
      <c r="C158" t="s">
        <v>2271</v>
      </c>
      <c r="D158">
        <v>250</v>
      </c>
      <c r="E158">
        <v>28</v>
      </c>
      <c r="F158">
        <v>2</v>
      </c>
    </row>
    <row r="159" spans="1:6" x14ac:dyDescent="0.25">
      <c r="A159">
        <v>1393</v>
      </c>
      <c r="B159" t="s">
        <v>2272</v>
      </c>
      <c r="C159" t="s">
        <v>2273</v>
      </c>
      <c r="D159">
        <v>700</v>
      </c>
      <c r="E159">
        <v>29</v>
      </c>
      <c r="F159">
        <v>13</v>
      </c>
    </row>
  </sheetData>
  <conditionalFormatting sqref="B4:B159">
    <cfRule type="duplicateValues" dxfId="0" priority="5"/>
  </conditionalFormatting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F991C-0FD1-4608-ADC1-F5E0EFBDB554}">
  <dimension ref="A1:D64"/>
  <sheetViews>
    <sheetView zoomScaleNormal="100" workbookViewId="0"/>
  </sheetViews>
  <sheetFormatPr defaultRowHeight="15" x14ac:dyDescent="0.25"/>
  <cols>
    <col min="1" max="1" width="12" customWidth="1"/>
    <col min="2" max="2" width="28.140625" bestFit="1" customWidth="1"/>
    <col min="3" max="3" width="29" bestFit="1" customWidth="1"/>
    <col min="4" max="4" width="17.85546875" bestFit="1" customWidth="1"/>
  </cols>
  <sheetData>
    <row r="1" spans="1:4" ht="19.5" x14ac:dyDescent="0.3">
      <c r="A1" s="5" t="s">
        <v>2274</v>
      </c>
    </row>
    <row r="3" spans="1:4" x14ac:dyDescent="0.25">
      <c r="A3" s="3" t="s">
        <v>2275</v>
      </c>
      <c r="B3" s="3" t="s">
        <v>2276</v>
      </c>
      <c r="C3" s="3" t="s">
        <v>2277</v>
      </c>
      <c r="D3" s="3" t="s">
        <v>2278</v>
      </c>
    </row>
    <row r="4" spans="1:4" x14ac:dyDescent="0.25">
      <c r="A4" t="s">
        <v>2279</v>
      </c>
      <c r="B4" t="s">
        <v>2280</v>
      </c>
      <c r="C4" t="s">
        <v>2281</v>
      </c>
      <c r="D4" t="s">
        <v>2282</v>
      </c>
    </row>
    <row r="5" spans="1:4" x14ac:dyDescent="0.25">
      <c r="A5" t="s">
        <v>2283</v>
      </c>
      <c r="B5" t="s">
        <v>2284</v>
      </c>
      <c r="C5" t="s">
        <v>2285</v>
      </c>
      <c r="D5" t="s">
        <v>2286</v>
      </c>
    </row>
    <row r="6" spans="1:4" x14ac:dyDescent="0.25">
      <c r="A6" t="s">
        <v>2287</v>
      </c>
      <c r="B6" t="s">
        <v>2287</v>
      </c>
      <c r="C6" t="s">
        <v>2288</v>
      </c>
      <c r="D6" t="s">
        <v>2289</v>
      </c>
    </row>
    <row r="7" spans="1:4" x14ac:dyDescent="0.25">
      <c r="A7" t="s">
        <v>2283</v>
      </c>
      <c r="B7" t="s">
        <v>2290</v>
      </c>
      <c r="C7" t="s">
        <v>2291</v>
      </c>
      <c r="D7" t="s">
        <v>2292</v>
      </c>
    </row>
    <row r="8" spans="1:4" x14ac:dyDescent="0.25">
      <c r="A8" t="s">
        <v>2279</v>
      </c>
      <c r="B8" t="s">
        <v>2293</v>
      </c>
      <c r="C8" t="s">
        <v>2294</v>
      </c>
      <c r="D8" t="s">
        <v>2295</v>
      </c>
    </row>
    <row r="9" spans="1:4" x14ac:dyDescent="0.25">
      <c r="A9" t="s">
        <v>2283</v>
      </c>
      <c r="B9" t="s">
        <v>2284</v>
      </c>
      <c r="C9" t="s">
        <v>2296</v>
      </c>
      <c r="D9" t="s">
        <v>2297</v>
      </c>
    </row>
    <row r="10" spans="1:4" x14ac:dyDescent="0.25">
      <c r="A10" t="s">
        <v>2283</v>
      </c>
      <c r="B10" t="s">
        <v>2290</v>
      </c>
      <c r="C10" t="s">
        <v>2298</v>
      </c>
      <c r="D10" t="s">
        <v>2299</v>
      </c>
    </row>
    <row r="11" spans="1:4" x14ac:dyDescent="0.25">
      <c r="A11" t="s">
        <v>2300</v>
      </c>
      <c r="B11" t="s">
        <v>2301</v>
      </c>
      <c r="C11" t="s">
        <v>2302</v>
      </c>
      <c r="D11" t="s">
        <v>2303</v>
      </c>
    </row>
    <row r="12" spans="1:4" x14ac:dyDescent="0.25">
      <c r="A12" t="s">
        <v>2279</v>
      </c>
      <c r="B12" t="s">
        <v>2304</v>
      </c>
      <c r="C12" t="s">
        <v>2305</v>
      </c>
      <c r="D12" t="s">
        <v>2306</v>
      </c>
    </row>
    <row r="13" spans="1:4" x14ac:dyDescent="0.25">
      <c r="A13" t="s">
        <v>2287</v>
      </c>
      <c r="B13" t="s">
        <v>2287</v>
      </c>
      <c r="C13" t="s">
        <v>2307</v>
      </c>
      <c r="D13" t="s">
        <v>2308</v>
      </c>
    </row>
    <row r="14" spans="1:4" x14ac:dyDescent="0.25">
      <c r="A14" t="s">
        <v>2279</v>
      </c>
      <c r="B14" t="s">
        <v>2304</v>
      </c>
      <c r="C14" t="s">
        <v>2309</v>
      </c>
      <c r="D14" t="s">
        <v>2310</v>
      </c>
    </row>
    <row r="15" spans="1:4" x14ac:dyDescent="0.25">
      <c r="A15" t="s">
        <v>2279</v>
      </c>
      <c r="B15" t="s">
        <v>2304</v>
      </c>
      <c r="C15" t="s">
        <v>2311</v>
      </c>
      <c r="D15" t="s">
        <v>2312</v>
      </c>
    </row>
    <row r="16" spans="1:4" x14ac:dyDescent="0.25">
      <c r="A16" t="s">
        <v>2287</v>
      </c>
      <c r="B16" t="s">
        <v>2287</v>
      </c>
      <c r="C16" t="s">
        <v>2313</v>
      </c>
      <c r="D16" t="s">
        <v>2314</v>
      </c>
    </row>
    <row r="17" spans="1:4" x14ac:dyDescent="0.25">
      <c r="A17" t="s">
        <v>2283</v>
      </c>
      <c r="B17" t="s">
        <v>2284</v>
      </c>
      <c r="C17" t="s">
        <v>2315</v>
      </c>
      <c r="D17" t="s">
        <v>2316</v>
      </c>
    </row>
    <row r="18" spans="1:4" x14ac:dyDescent="0.25">
      <c r="A18" t="s">
        <v>2283</v>
      </c>
      <c r="B18" t="s">
        <v>2290</v>
      </c>
      <c r="C18" t="s">
        <v>2317</v>
      </c>
      <c r="D18" t="s">
        <v>2318</v>
      </c>
    </row>
    <row r="19" spans="1:4" x14ac:dyDescent="0.25">
      <c r="A19" t="s">
        <v>2319</v>
      </c>
      <c r="B19" t="s">
        <v>2320</v>
      </c>
      <c r="C19" t="s">
        <v>2321</v>
      </c>
      <c r="D19" t="s">
        <v>2322</v>
      </c>
    </row>
    <row r="20" spans="1:4" x14ac:dyDescent="0.25">
      <c r="A20" t="s">
        <v>2319</v>
      </c>
      <c r="B20" t="s">
        <v>2320</v>
      </c>
      <c r="C20" t="s">
        <v>2323</v>
      </c>
      <c r="D20" t="s">
        <v>2324</v>
      </c>
    </row>
    <row r="21" spans="1:4" x14ac:dyDescent="0.25">
      <c r="A21" t="s">
        <v>2319</v>
      </c>
      <c r="B21" t="s">
        <v>2325</v>
      </c>
      <c r="C21" t="s">
        <v>2326</v>
      </c>
      <c r="D21" t="s">
        <v>2327</v>
      </c>
    </row>
    <row r="22" spans="1:4" x14ac:dyDescent="0.25">
      <c r="A22" t="s">
        <v>2319</v>
      </c>
      <c r="B22" t="s">
        <v>2325</v>
      </c>
      <c r="C22" t="s">
        <v>2328</v>
      </c>
      <c r="D22" t="s">
        <v>2329</v>
      </c>
    </row>
    <row r="23" spans="1:4" x14ac:dyDescent="0.25">
      <c r="A23" t="s">
        <v>2279</v>
      </c>
      <c r="B23" t="s">
        <v>2280</v>
      </c>
      <c r="C23" t="s">
        <v>2330</v>
      </c>
      <c r="D23" t="s">
        <v>2331</v>
      </c>
    </row>
    <row r="24" spans="1:4" x14ac:dyDescent="0.25">
      <c r="A24" t="s">
        <v>2279</v>
      </c>
      <c r="B24" t="s">
        <v>2293</v>
      </c>
      <c r="C24" t="s">
        <v>2332</v>
      </c>
      <c r="D24" t="s">
        <v>2333</v>
      </c>
    </row>
    <row r="25" spans="1:4" x14ac:dyDescent="0.25">
      <c r="A25" t="s">
        <v>2300</v>
      </c>
      <c r="B25" t="s">
        <v>2301</v>
      </c>
      <c r="C25" t="s">
        <v>2334</v>
      </c>
      <c r="D25" t="s">
        <v>2335</v>
      </c>
    </row>
    <row r="26" spans="1:4" x14ac:dyDescent="0.25">
      <c r="A26" t="s">
        <v>2287</v>
      </c>
      <c r="B26" t="s">
        <v>2287</v>
      </c>
      <c r="C26" t="s">
        <v>2336</v>
      </c>
      <c r="D26" t="s">
        <v>2337</v>
      </c>
    </row>
    <row r="27" spans="1:4" x14ac:dyDescent="0.25">
      <c r="A27" t="s">
        <v>2279</v>
      </c>
      <c r="B27" t="s">
        <v>2304</v>
      </c>
      <c r="C27" t="s">
        <v>2338</v>
      </c>
      <c r="D27" t="s">
        <v>2339</v>
      </c>
    </row>
    <row r="28" spans="1:4" x14ac:dyDescent="0.25">
      <c r="A28" t="s">
        <v>2300</v>
      </c>
      <c r="B28" t="s">
        <v>2301</v>
      </c>
      <c r="C28" t="s">
        <v>2340</v>
      </c>
      <c r="D28" t="s">
        <v>2341</v>
      </c>
    </row>
    <row r="29" spans="1:4" x14ac:dyDescent="0.25">
      <c r="A29" t="s">
        <v>2319</v>
      </c>
      <c r="B29" t="s">
        <v>2320</v>
      </c>
      <c r="C29" t="s">
        <v>2342</v>
      </c>
      <c r="D29" t="s">
        <v>2343</v>
      </c>
    </row>
    <row r="30" spans="1:4" x14ac:dyDescent="0.25">
      <c r="A30" t="s">
        <v>2319</v>
      </c>
      <c r="B30" t="s">
        <v>2325</v>
      </c>
      <c r="C30" t="s">
        <v>2344</v>
      </c>
      <c r="D30" t="s">
        <v>2345</v>
      </c>
    </row>
    <row r="31" spans="1:4" x14ac:dyDescent="0.25">
      <c r="A31" t="s">
        <v>2279</v>
      </c>
      <c r="B31" t="s">
        <v>2280</v>
      </c>
      <c r="C31" t="s">
        <v>2346</v>
      </c>
      <c r="D31" t="s">
        <v>2347</v>
      </c>
    </row>
    <row r="32" spans="1:4" x14ac:dyDescent="0.25">
      <c r="A32" t="s">
        <v>2319</v>
      </c>
      <c r="B32" t="s">
        <v>2325</v>
      </c>
      <c r="C32" t="s">
        <v>2348</v>
      </c>
      <c r="D32" t="s">
        <v>2349</v>
      </c>
    </row>
    <row r="33" spans="1:4" x14ac:dyDescent="0.25">
      <c r="A33" t="s">
        <v>2283</v>
      </c>
      <c r="B33" t="s">
        <v>2290</v>
      </c>
      <c r="C33" t="s">
        <v>2350</v>
      </c>
      <c r="D33" t="s">
        <v>2351</v>
      </c>
    </row>
    <row r="34" spans="1:4" x14ac:dyDescent="0.25">
      <c r="A34" t="s">
        <v>2319</v>
      </c>
      <c r="B34" t="s">
        <v>2325</v>
      </c>
      <c r="C34" t="s">
        <v>2352</v>
      </c>
      <c r="D34" t="s">
        <v>2353</v>
      </c>
    </row>
    <row r="35" spans="1:4" x14ac:dyDescent="0.25">
      <c r="A35" t="s">
        <v>2283</v>
      </c>
      <c r="B35" t="s">
        <v>2290</v>
      </c>
      <c r="C35" t="s">
        <v>2354</v>
      </c>
      <c r="D35" t="s">
        <v>2355</v>
      </c>
    </row>
    <row r="36" spans="1:4" x14ac:dyDescent="0.25">
      <c r="A36" t="s">
        <v>2300</v>
      </c>
      <c r="B36" t="s">
        <v>2301</v>
      </c>
      <c r="C36" t="s">
        <v>2356</v>
      </c>
      <c r="D36" t="s">
        <v>2357</v>
      </c>
    </row>
    <row r="37" spans="1:4" x14ac:dyDescent="0.25">
      <c r="A37" t="s">
        <v>2300</v>
      </c>
      <c r="B37" t="s">
        <v>2358</v>
      </c>
      <c r="C37" t="s">
        <v>2359</v>
      </c>
      <c r="D37" t="s">
        <v>2360</v>
      </c>
    </row>
    <row r="38" spans="1:4" x14ac:dyDescent="0.25">
      <c r="A38" t="s">
        <v>2283</v>
      </c>
      <c r="B38" t="s">
        <v>2290</v>
      </c>
      <c r="C38" t="s">
        <v>2361</v>
      </c>
      <c r="D38" t="s">
        <v>2362</v>
      </c>
    </row>
    <row r="39" spans="1:4" x14ac:dyDescent="0.25">
      <c r="A39" t="s">
        <v>2300</v>
      </c>
      <c r="B39" t="s">
        <v>2358</v>
      </c>
      <c r="C39" t="s">
        <v>2363</v>
      </c>
      <c r="D39" t="s">
        <v>2364</v>
      </c>
    </row>
    <row r="40" spans="1:4" x14ac:dyDescent="0.25">
      <c r="A40" t="s">
        <v>2279</v>
      </c>
      <c r="B40" t="s">
        <v>2304</v>
      </c>
      <c r="C40" t="s">
        <v>2365</v>
      </c>
      <c r="D40" t="s">
        <v>2366</v>
      </c>
    </row>
    <row r="41" spans="1:4" x14ac:dyDescent="0.25">
      <c r="A41" t="s">
        <v>2319</v>
      </c>
      <c r="B41" t="s">
        <v>2325</v>
      </c>
      <c r="C41" t="s">
        <v>2367</v>
      </c>
      <c r="D41" t="s">
        <v>2368</v>
      </c>
    </row>
    <row r="42" spans="1:4" x14ac:dyDescent="0.25">
      <c r="A42" t="s">
        <v>2287</v>
      </c>
      <c r="B42" t="s">
        <v>2287</v>
      </c>
      <c r="C42" t="s">
        <v>2369</v>
      </c>
      <c r="D42" t="s">
        <v>2370</v>
      </c>
    </row>
    <row r="43" spans="1:4" x14ac:dyDescent="0.25">
      <c r="A43" t="s">
        <v>2319</v>
      </c>
      <c r="B43" t="s">
        <v>2320</v>
      </c>
      <c r="C43" t="s">
        <v>2371</v>
      </c>
      <c r="D43" t="s">
        <v>2372</v>
      </c>
    </row>
    <row r="44" spans="1:4" x14ac:dyDescent="0.25">
      <c r="A44" t="s">
        <v>2279</v>
      </c>
      <c r="B44" t="s">
        <v>2293</v>
      </c>
      <c r="C44" t="s">
        <v>2373</v>
      </c>
      <c r="D44" t="s">
        <v>2374</v>
      </c>
    </row>
    <row r="45" spans="1:4" x14ac:dyDescent="0.25">
      <c r="A45" t="s">
        <v>2283</v>
      </c>
      <c r="B45" t="s">
        <v>2284</v>
      </c>
      <c r="C45" t="s">
        <v>2375</v>
      </c>
      <c r="D45" t="s">
        <v>2376</v>
      </c>
    </row>
    <row r="46" spans="1:4" x14ac:dyDescent="0.25">
      <c r="A46" t="s">
        <v>2287</v>
      </c>
      <c r="B46" t="s">
        <v>2287</v>
      </c>
      <c r="C46" t="s">
        <v>2377</v>
      </c>
      <c r="D46" t="s">
        <v>2378</v>
      </c>
    </row>
    <row r="47" spans="1:4" x14ac:dyDescent="0.25">
      <c r="A47" t="s">
        <v>2300</v>
      </c>
      <c r="B47" t="s">
        <v>2358</v>
      </c>
      <c r="C47" t="s">
        <v>2379</v>
      </c>
      <c r="D47" t="s">
        <v>2380</v>
      </c>
    </row>
    <row r="48" spans="1:4" x14ac:dyDescent="0.25">
      <c r="A48" t="s">
        <v>2287</v>
      </c>
      <c r="B48" t="s">
        <v>2287</v>
      </c>
      <c r="C48" t="s">
        <v>2381</v>
      </c>
      <c r="D48" t="s">
        <v>2382</v>
      </c>
    </row>
    <row r="49" spans="1:4" x14ac:dyDescent="0.25">
      <c r="A49" t="s">
        <v>2300</v>
      </c>
      <c r="B49" t="s">
        <v>2301</v>
      </c>
      <c r="C49" t="s">
        <v>2383</v>
      </c>
      <c r="D49" t="s">
        <v>2384</v>
      </c>
    </row>
    <row r="50" spans="1:4" x14ac:dyDescent="0.25">
      <c r="A50" t="s">
        <v>2279</v>
      </c>
      <c r="B50" t="s">
        <v>2304</v>
      </c>
      <c r="C50" t="s">
        <v>2385</v>
      </c>
      <c r="D50" t="s">
        <v>2386</v>
      </c>
    </row>
    <row r="51" spans="1:4" x14ac:dyDescent="0.25">
      <c r="A51" t="s">
        <v>2319</v>
      </c>
      <c r="B51" t="s">
        <v>2325</v>
      </c>
      <c r="C51" t="s">
        <v>2387</v>
      </c>
      <c r="D51" t="s">
        <v>2388</v>
      </c>
    </row>
    <row r="52" spans="1:4" x14ac:dyDescent="0.25">
      <c r="A52" t="s">
        <v>2279</v>
      </c>
      <c r="B52" t="s">
        <v>2280</v>
      </c>
      <c r="C52" t="s">
        <v>2389</v>
      </c>
      <c r="D52" t="s">
        <v>2390</v>
      </c>
    </row>
    <row r="53" spans="1:4" x14ac:dyDescent="0.25">
      <c r="A53" t="s">
        <v>2279</v>
      </c>
      <c r="B53" t="s">
        <v>2293</v>
      </c>
      <c r="C53" t="s">
        <v>2391</v>
      </c>
      <c r="D53" t="s">
        <v>2392</v>
      </c>
    </row>
    <row r="54" spans="1:4" x14ac:dyDescent="0.25">
      <c r="A54" t="s">
        <v>2287</v>
      </c>
      <c r="B54" t="s">
        <v>2287</v>
      </c>
      <c r="C54" t="s">
        <v>2393</v>
      </c>
      <c r="D54" t="s">
        <v>2394</v>
      </c>
    </row>
    <row r="55" spans="1:4" x14ac:dyDescent="0.25">
      <c r="A55" t="s">
        <v>2287</v>
      </c>
      <c r="B55" t="s">
        <v>2287</v>
      </c>
      <c r="C55" t="s">
        <v>2395</v>
      </c>
      <c r="D55" t="s">
        <v>2396</v>
      </c>
    </row>
    <row r="56" spans="1:4" x14ac:dyDescent="0.25">
      <c r="A56" t="s">
        <v>2283</v>
      </c>
      <c r="B56" t="s">
        <v>2290</v>
      </c>
      <c r="C56" t="s">
        <v>2397</v>
      </c>
      <c r="D56" t="s">
        <v>2398</v>
      </c>
    </row>
    <row r="57" spans="1:4" x14ac:dyDescent="0.25">
      <c r="A57" t="s">
        <v>2300</v>
      </c>
      <c r="B57" t="s">
        <v>2301</v>
      </c>
      <c r="C57" t="s">
        <v>2399</v>
      </c>
      <c r="D57" t="s">
        <v>2400</v>
      </c>
    </row>
    <row r="58" spans="1:4" x14ac:dyDescent="0.25">
      <c r="A58" t="s">
        <v>2287</v>
      </c>
      <c r="B58" t="s">
        <v>2287</v>
      </c>
      <c r="C58" t="s">
        <v>2401</v>
      </c>
      <c r="D58" t="s">
        <v>2402</v>
      </c>
    </row>
    <row r="59" spans="1:4" x14ac:dyDescent="0.25">
      <c r="A59" t="s">
        <v>2279</v>
      </c>
      <c r="B59" t="s">
        <v>2304</v>
      </c>
      <c r="C59" t="s">
        <v>2403</v>
      </c>
      <c r="D59" t="s">
        <v>2404</v>
      </c>
    </row>
    <row r="60" spans="1:4" x14ac:dyDescent="0.25">
      <c r="A60" t="s">
        <v>2283</v>
      </c>
      <c r="B60" t="s">
        <v>2284</v>
      </c>
      <c r="C60" t="s">
        <v>2405</v>
      </c>
      <c r="D60" t="s">
        <v>2406</v>
      </c>
    </row>
    <row r="61" spans="1:4" x14ac:dyDescent="0.25">
      <c r="A61" t="s">
        <v>2287</v>
      </c>
      <c r="B61" t="s">
        <v>2287</v>
      </c>
      <c r="C61" t="s">
        <v>2407</v>
      </c>
      <c r="D61" t="s">
        <v>2408</v>
      </c>
    </row>
    <row r="62" spans="1:4" x14ac:dyDescent="0.25">
      <c r="A62" t="s">
        <v>2279</v>
      </c>
      <c r="B62" t="s">
        <v>2304</v>
      </c>
      <c r="C62" t="s">
        <v>2409</v>
      </c>
      <c r="D62" t="s">
        <v>2410</v>
      </c>
    </row>
    <row r="63" spans="1:4" x14ac:dyDescent="0.25">
      <c r="A63" t="s">
        <v>2319</v>
      </c>
      <c r="B63" t="s">
        <v>2320</v>
      </c>
      <c r="C63" t="s">
        <v>2411</v>
      </c>
      <c r="D63" t="s">
        <v>2412</v>
      </c>
    </row>
    <row r="64" spans="1:4" x14ac:dyDescent="0.25">
      <c r="A64" t="s">
        <v>2283</v>
      </c>
      <c r="B64" t="s">
        <v>2290</v>
      </c>
      <c r="C64" t="s">
        <v>2413</v>
      </c>
      <c r="D64" t="s">
        <v>2414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Sales</vt:lpstr>
      <vt:lpstr>Previous Year</vt:lpstr>
      <vt:lpstr>Merchandise</vt:lpstr>
      <vt:lpstr>Geography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Cuellar</dc:creator>
  <cp:keywords/>
  <dc:description/>
  <cp:lastModifiedBy>Juan Cuellar</cp:lastModifiedBy>
  <cp:revision/>
  <dcterms:created xsi:type="dcterms:W3CDTF">2024-03-08T20:18:17Z</dcterms:created>
  <dcterms:modified xsi:type="dcterms:W3CDTF">2024-12-16T20:04:40Z</dcterms:modified>
  <cp:category/>
  <cp:contentStatus/>
</cp:coreProperties>
</file>